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2155, P2159, P2284\"/>
    </mc:Choice>
  </mc:AlternateContent>
  <bookViews>
    <workbookView xWindow="450" yWindow="-465"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P+R'!$A$2:$E$9</definedName>
    <definedName name="_xlnm.Print_Area" localSheetId="2">'SO 98-98'!$B$1:$L$36</definedName>
  </definedNames>
  <calcPr calcId="162913"/>
</workbook>
</file>

<file path=xl/calcChain.xml><?xml version="1.0" encoding="utf-8"?>
<calcChain xmlns="http://schemas.openxmlformats.org/spreadsheetml/2006/main">
  <c r="F11" i="2" l="1"/>
  <c r="F74" i="2"/>
  <c r="F56" i="2"/>
  <c r="F47" i="2"/>
  <c r="F38" i="2"/>
  <c r="F29"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9" i="5"/>
  <c r="P15" i="2"/>
  <c r="Q15" i="2"/>
  <c r="H8" i="5"/>
  <c r="Q24" i="2"/>
  <c r="P24" i="2"/>
  <c r="N3" i="5"/>
  <c r="N10" i="5" s="1"/>
  <c r="R13" i="5" l="1"/>
  <c r="M10" i="5"/>
  <c r="T10" i="5" s="1"/>
  <c r="N7" i="5"/>
  <c r="N9" i="5"/>
  <c r="N8" i="5"/>
  <c r="M8" i="5" s="1"/>
  <c r="T8" i="5" s="1"/>
  <c r="N13" i="5" l="1"/>
  <c r="M9" i="5"/>
  <c r="T9" i="5" s="1"/>
  <c r="M7" i="5"/>
  <c r="M13" i="5" s="1"/>
  <c r="T7" i="5" l="1"/>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<sst xmlns="http://schemas.openxmlformats.org/spreadsheetml/2006/main" count="738" uniqueCount="237">
  <si>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</si>
  <si>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</si>
  <si>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</si>
  <si>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</si>
  <si>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</si>
  <si>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</si>
  <si>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</si>
  <si>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</si>
  <si>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</si>
  <si>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</si>
  <si>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</si>
  <si>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</si>
  <si>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</si>
  <si>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</si>
  <si>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</si>
  <si>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</si>
  <si>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</si>
  <si>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</si>
  <si>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</si>
  <si>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</si>
  <si>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</si>
  <si>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</si>
  <si>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</si>
  <si>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</si>
  <si>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</si>
  <si>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</si>
  <si>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</si>
  <si>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</si>
  <si>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</si>
  <si>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</si>
  <si>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</si>
  <si>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</si>
  <si>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</si>
  <si>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</si>
  <si>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</si>
  <si>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</si>
  <si>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</si>
  <si>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</si>
  <si>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</si>
  <si>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</si>
  <si>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</si>
  <si>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</si>
  <si>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</si>
  <si>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</si>
  <si>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</si>
  <si>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</si>
  <si>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</si>
  <si>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</si>
  <si>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</si>
  <si>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</si>
  <si>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</si>
  <si>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</si>
  <si>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</si>
  <si>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</si>
  <si>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</si>
  <si>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</si>
  <si>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</si>
  <si>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</si>
  <si>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</si>
  <si>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</si>
  <si>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</si>
  <si>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</si>
  <si>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</si>
  <si>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</si>
  <si>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</si>
  <si>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</si>
  <si>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</si>
  <si>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</si>
  <si>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</si>
  <si>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</si>
  <si>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</si>
  <si>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</si>
  <si>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</si>
  <si>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</si>
  <si>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</si>
  <si>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</si>
  <si>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</si>
  <si>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</si>
  <si>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</si>
  <si>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</si>
  <si>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</si>
  <si>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</si>
  <si>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</si>
  <si>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</si>
  <si>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</si>
  <si>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</si>
  <si>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</si>
  <si>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</si>
  <si>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</si>
  <si>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</si>
  <si>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</si>
  <si>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</si>
  <si>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</si>
  <si>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</si>
  <si>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</si>
  <si>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</si>
  <si>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</si>
  <si>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</si>
  <si>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</si>
  <si>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</si>
  <si>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</si>
  <si>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</si>
  <si>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</si>
  <si>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</si>
  <si>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</si>
  <si>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</si>
  <si>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</si>
  <si>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</si>
  <si>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</si>
  <si>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</si>
  <si>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</si>
  <si>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</si>
  <si>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</si>
  <si>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</si>
  <si>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</si>
  <si>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</si>
  <si>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</si>
  <si>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</si>
  <si>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</si>
  <si>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</si>
  <si>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</si>
  <si>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</si>
  <si>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</si>
  <si>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</si>
  <si>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</si>
  <si>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</si>
  <si>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</si>
  <si>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</si>
  <si>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</si>
  <si>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</si>
  <si>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</si>
  <si>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</si>
  <si>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</si>
  <si>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</si>
  <si>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</si>
  <si>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</si>
  <si>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</si>
  <si>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</si>
  <si>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</si>
  <si>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</si>
  <si>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</si>
  <si>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</si>
  <si>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</si>
  <si>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</si>
  <si>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</si>
  <si>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</si>
  <si>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</si>
  <si>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</si>
  <si>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</si>
  <si>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</si>
  <si>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</si>
  <si>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</si>
  <si>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</si>
  <si>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</si>
  <si>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</si>
  <si>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</si>
  <si>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</si>
  <si>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</si>
  <si>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</si>
  <si>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</si>
  <si>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</si>
  <si>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</si>
  <si>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</si>
  <si>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</si>
  <si>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</si>
  <si>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</si>
  <si>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</si>
  <si>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</si>
  <si>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</si>
  <si>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</si>
  <si>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</si>
  <si>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</si>
  <si>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</si>
  <si>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</si>
  <si>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</si>
  <si>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</si>
  <si>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</si>
  <si>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</si>
  <si>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</si>
  <si>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</si>
  <si>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</si>
  <si>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</si>
  <si>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</si>
  <si>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</si>
  <si>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</si>
  <si>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</si>
  <si>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</si>
  <si>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</si>
  <si>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</si>
  <si>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</si>
  <si>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</si>
  <si>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</si>
  <si>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</si>
  <si>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</si>
  <si>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</si>
  <si>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</si>
  <si>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</si>
  <si>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</si>
  <si>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</si>
  <si>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</si>
  <si>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</si>
  <si>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</si>
  <si>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</si>
  <si>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</si>
  <si>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</si>
  <si>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</si>
  <si>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</si>
  <si>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</si>
  <si>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</si>
  <si>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</si>
  <si>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</si>
  <si>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</si>
  <si>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</si>
  <si>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</si>
  <si>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</si>
  <si>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</si>
  <si>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</si>
  <si>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</si>
  <si>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</si>
  <si>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do nového technologického domku, úpravy JOP v DK včetně pomocného materiálu a jeho dopravu do staveništního skladu.                                                                                                                                                      Upevnění stojanu do stojanové řady, připojení pospojování (usazení skříně v novém technologickém domku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</si>
  <si>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V rozsahu Zjednodušené dokumentace ve stádiu 2 a ZTP</t>
  </si>
  <si>
    <t xml:space="preserve">V nezbytném rozsahu provedení rekonstrukce železničního svršku a úpravy geometrické polohy koleje. Položka obsahuje všechny náklady na montáž příslušného zařízení se všemi pomocnými a doplňujícími pracemi a součástmi, použití mechanizmů, včetně dopravy ze skladu k místu montáže, náklady na mzdy. Součástí tohoto SO jsou rovněž demontáže veškerých prvků a likvidace odpadu v souladu se zákonem o odpadech.       </t>
  </si>
  <si>
    <t xml:space="preserve">Provedení sanace železničního spodku včetně odvodnění v nezbytném rozsahu dle geotechnického průzkumu. Položka obsahuje všechny potřebné náklady na sanaci železničního spodku se všemi pomocnými a doplňujícími pracemi a součástmi, použití mechanizmů, včetně dopravy ze skladu k místu montáže a náklady na mzdy. Součástí tohoto SO je rovněž případná demontáž prvků a likvidace odpadu v souladu se zákonem o odpadech.  </t>
  </si>
  <si>
    <t xml:space="preserve">Demontáž stávající železobetonové konstrukce.  Roztřídění a ekologická likvidace jednotlivých odpadů včetně odvozu na skládku a poplatků za skládku. 
Vložení celopryžové konstrukce z pryžových panelů vnitřních i vnějších uložených na betonových pražcích včetně potřebného pomocného materiálu a dopravy ze skladu k místu montáže a náklady na mzdy.  Položka obsahuje všechny náklady na pořízení nové přejezdové konstrukce
</t>
  </si>
  <si>
    <t xml:space="preserve">Pro napájení nového PZS bude využita stávající napájecí přípojka.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</si>
  <si>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PS 01-01-31</t>
  </si>
  <si>
    <t>SO 01-10-01</t>
  </si>
  <si>
    <t>SO 01-11-01</t>
  </si>
  <si>
    <t>SO 01-13-01</t>
  </si>
  <si>
    <t>SO 01-86-01</t>
  </si>
  <si>
    <t>Zabezpečovací zařízení (PZS) železniční přejezd v km 2,639 (P2284)</t>
  </si>
  <si>
    <t>Železniční svršek železniční přejezd v km 2,639 (P2284)</t>
  </si>
  <si>
    <t>Železniční spodek železniční přejezd v km 2,639 (P2284)</t>
  </si>
  <si>
    <t>Železniční přejezd železniční přejezd v km 2,639 (P2284)</t>
  </si>
  <si>
    <t>Přípojka napájení NN železniční přejezd v km 2,639 (P2284)</t>
  </si>
  <si>
    <t>Stavba 1:</t>
  </si>
  <si>
    <t>Doplnění závor na přejezdu P2284 v km  2,639  úseku Louny – Libochovice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</si>
</sst>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8"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7">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auto="1"/>
      </left>
      <right style="medium">
        <color auto="1"/>
      </right>
      <top/>
      <bottom style="double">
        <color auto="1"/>
      </bottom>
      <diagonal/>
    </border>
    <border>
      <left style="thin">
        <color auto="1"/>
      </left>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6">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200"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3" xfId="0" applyNumberFormat="1" applyFont="1" applyFill="1" applyBorder="1" applyAlignment="1">
      <alignment vertical="center"/>
    </xf>
    <xf numFmtId="166" fontId="27" fillId="2" borderId="215" xfId="0" applyNumberFormat="1" applyFont="1" applyFill="1" applyBorder="1" applyAlignment="1">
      <alignment vertical="center"/>
    </xf>
    <xf numFmtId="166" fontId="70"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20" xfId="1" applyNumberFormat="1" applyFont="1" applyFill="1" applyBorder="1" applyAlignment="1" applyProtection="1">
      <alignment horizontal="center" vertical="center"/>
      <protection locked="0"/>
    </xf>
    <xf numFmtId="49" fontId="21" fillId="24" borderId="219"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5" xfId="0" applyFont="1" applyFill="1" applyBorder="1" applyAlignment="1" applyProtection="1">
      <alignment vertical="center" wrapText="1"/>
      <protection hidden="1"/>
    </xf>
    <xf numFmtId="0" fontId="74" fillId="0" borderId="205" xfId="0" applyFont="1" applyFill="1" applyBorder="1" applyAlignment="1" applyProtection="1">
      <alignment vertical="center" wrapText="1"/>
      <protection hidden="1"/>
    </xf>
    <xf numFmtId="49" fontId="74" fillId="0" borderId="229" xfId="0" applyNumberFormat="1" applyFont="1" applyFill="1" applyBorder="1" applyAlignment="1" applyProtection="1">
      <alignment vertical="center"/>
      <protection hidden="1"/>
    </xf>
    <xf numFmtId="0" fontId="74" fillId="0" borderId="184" xfId="0" applyNumberFormat="1" applyFont="1" applyFill="1" applyBorder="1" applyAlignment="1" applyProtection="1">
      <alignment vertical="center"/>
      <protection hidden="1"/>
    </xf>
    <xf numFmtId="49" fontId="74" fillId="0" borderId="185"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2" xfId="0" applyNumberFormat="1" applyFont="1" applyFill="1" applyBorder="1" applyAlignment="1" applyProtection="1">
      <alignment horizontal="left" vertical="top"/>
    </xf>
    <xf numFmtId="49" fontId="76" fillId="0" borderId="52" xfId="0" applyNumberFormat="1" applyFont="1" applyFill="1" applyBorder="1" applyAlignment="1" applyProtection="1">
      <alignment vertical="top" wrapText="1"/>
    </xf>
    <xf numFmtId="49" fontId="77" fillId="0" borderId="52" xfId="0" applyNumberFormat="1" applyFont="1" applyFill="1" applyBorder="1" applyAlignment="1" applyProtection="1">
      <alignment vertical="top" wrapText="1"/>
      <protection locked="0"/>
    </xf>
    <xf numFmtId="49" fontId="76" fillId="0" borderId="52" xfId="0" applyNumberFormat="1" applyFont="1" applyFill="1" applyBorder="1" applyAlignment="1" applyProtection="1">
      <alignment vertical="top" wrapText="1"/>
      <protection hidden="1"/>
    </xf>
    <xf numFmtId="49" fontId="76" fillId="0" borderId="208" xfId="0" applyNumberFormat="1" applyFont="1" applyFill="1" applyBorder="1" applyAlignment="1" applyProtection="1">
      <alignment vertical="top" wrapText="1"/>
      <protection hidden="1"/>
    </xf>
    <xf numFmtId="0" fontId="78" fillId="0" borderId="22" xfId="0" applyFont="1" applyFill="1" applyBorder="1" applyAlignment="1" applyProtection="1">
      <alignment vertical="top"/>
      <protection hidden="1"/>
    </xf>
    <xf numFmtId="0" fontId="78" fillId="0" borderId="190" xfId="0" applyFont="1" applyFill="1" applyBorder="1" applyAlignment="1" applyProtection="1">
      <alignment vertical="top"/>
      <protection hidden="1"/>
    </xf>
    <xf numFmtId="49" fontId="80" fillId="0" borderId="190" xfId="0" applyNumberFormat="1" applyFont="1" applyFill="1" applyBorder="1" applyAlignment="1" applyProtection="1">
      <alignment vertical="top" wrapText="1"/>
      <protection locked="0"/>
    </xf>
    <xf numFmtId="49" fontId="78" fillId="0" borderId="190" xfId="0" applyNumberFormat="1" applyFont="1" applyFill="1" applyBorder="1" applyAlignment="1" applyProtection="1">
      <alignment vertical="top"/>
      <protection hidden="1"/>
    </xf>
    <xf numFmtId="49" fontId="78" fillId="0" borderId="191" xfId="0" applyNumberFormat="1" applyFont="1" applyFill="1" applyBorder="1" applyAlignment="1" applyProtection="1">
      <alignment vertical="top"/>
      <protection hidden="1"/>
    </xf>
    <xf numFmtId="0" fontId="81" fillId="26" borderId="230" xfId="0" applyFont="1" applyFill="1" applyBorder="1" applyAlignment="1" applyProtection="1">
      <alignment vertical="center"/>
      <protection hidden="1"/>
    </xf>
    <xf numFmtId="0" fontId="81" fillId="27" borderId="184"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wrapText="1"/>
      <protection locked="0"/>
    </xf>
    <xf numFmtId="0" fontId="84" fillId="0" borderId="190" xfId="0" applyNumberFormat="1" applyFont="1" applyFill="1" applyBorder="1" applyAlignment="1" applyProtection="1">
      <alignment vertical="center" wrapText="1"/>
      <protection hidden="1"/>
    </xf>
    <xf numFmtId="49" fontId="84" fillId="0" borderId="190" xfId="0" applyNumberFormat="1" applyFont="1" applyFill="1" applyBorder="1" applyAlignment="1" applyProtection="1">
      <alignment vertical="center" wrapText="1"/>
      <protection locked="0"/>
    </xf>
    <xf numFmtId="49" fontId="84" fillId="0" borderId="195" xfId="0" applyNumberFormat="1" applyFont="1" applyFill="1" applyBorder="1" applyAlignment="1" applyProtection="1">
      <alignment vertical="center" wrapText="1"/>
      <protection locked="0"/>
    </xf>
    <xf numFmtId="0" fontId="83" fillId="0" borderId="232" xfId="0" applyFont="1" applyFill="1" applyBorder="1" applyAlignment="1" applyProtection="1">
      <alignment vertical="center"/>
      <protection locked="0"/>
    </xf>
    <xf numFmtId="0" fontId="83" fillId="0" borderId="16" xfId="0" applyFont="1" applyFill="1" applyBorder="1" applyAlignment="1" applyProtection="1">
      <alignment horizontal="left" vertical="center"/>
      <protection locked="0"/>
    </xf>
    <xf numFmtId="0" fontId="82" fillId="0" borderId="22" xfId="0" applyFont="1" applyFill="1" applyBorder="1" applyAlignment="1" applyProtection="1">
      <alignment vertical="center"/>
      <protection hidden="1"/>
    </xf>
    <xf numFmtId="0" fontId="82" fillId="0" borderId="190"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protection locked="0"/>
    </xf>
    <xf numFmtId="0" fontId="84" fillId="0" borderId="202" xfId="0" applyFont="1" applyFill="1" applyBorder="1" applyAlignment="1" applyProtection="1">
      <alignment vertical="center"/>
      <protection locked="0"/>
    </xf>
    <xf numFmtId="0" fontId="86" fillId="0" borderId="0" xfId="0" applyFont="1" applyAlignment="1">
      <alignment horizontal="center"/>
    </xf>
    <xf numFmtId="170" fontId="83" fillId="0" borderId="182" xfId="0" applyNumberFormat="1" applyFont="1" applyFill="1" applyBorder="1" applyAlignment="1" applyProtection="1">
      <alignment horizontal="left" vertical="center"/>
      <protection locked="0"/>
    </xf>
    <xf numFmtId="0" fontId="83" fillId="0" borderId="190" xfId="0" applyNumberFormat="1" applyFont="1" applyFill="1" applyBorder="1" applyAlignment="1" applyProtection="1">
      <alignment vertical="center"/>
      <protection locked="0"/>
    </xf>
    <xf numFmtId="0" fontId="84" fillId="0" borderId="202" xfId="0" applyNumberFormat="1" applyFont="1" applyFill="1" applyBorder="1" applyAlignment="1" applyProtection="1">
      <alignment vertical="center"/>
      <protection locked="0"/>
    </xf>
    <xf numFmtId="0" fontId="87" fillId="0" borderId="0" xfId="0" applyFont="1" applyAlignment="1">
      <alignment horizontal="center"/>
    </xf>
    <xf numFmtId="170" fontId="83" fillId="0" borderId="41" xfId="0" applyNumberFormat="1" applyFont="1" applyFill="1" applyBorder="1" applyAlignment="1" applyProtection="1">
      <alignment horizontal="left" vertical="center"/>
      <protection locked="0"/>
    </xf>
    <xf numFmtId="170" fontId="88" fillId="0" borderId="40" xfId="0" applyNumberFormat="1" applyFont="1" applyFill="1" applyBorder="1" applyAlignment="1" applyProtection="1">
      <alignment horizontal="left" vertical="center" wrapText="1"/>
      <protection locked="0"/>
    </xf>
    <xf numFmtId="14" fontId="83" fillId="0" borderId="188" xfId="0" applyNumberFormat="1" applyFont="1" applyFill="1" applyBorder="1" applyAlignment="1" applyProtection="1">
      <alignment vertical="center"/>
      <protection locked="0"/>
    </xf>
    <xf numFmtId="14" fontId="84" fillId="0" borderId="189" xfId="0" applyNumberFormat="1" applyFont="1" applyFill="1" applyBorder="1" applyAlignment="1" applyProtection="1">
      <alignment vertical="center"/>
      <protection locked="0"/>
    </xf>
    <xf numFmtId="0" fontId="89" fillId="9" borderId="49" xfId="0" applyFont="1" applyFill="1" applyBorder="1" applyAlignment="1" applyProtection="1">
      <alignment horizontal="right" vertical="center"/>
      <protection hidden="1"/>
    </xf>
    <xf numFmtId="3" fontId="89" fillId="9" borderId="186" xfId="0" applyNumberFormat="1" applyFont="1" applyFill="1" applyBorder="1" applyAlignment="1" applyProtection="1">
      <alignment horizontal="left" vertical="center"/>
      <protection hidden="1"/>
    </xf>
    <xf numFmtId="0" fontId="90" fillId="9" borderId="34" xfId="0" applyFont="1" applyFill="1" applyBorder="1" applyAlignment="1" applyProtection="1">
      <alignment horizontal="center" vertical="center"/>
      <protection hidden="1"/>
    </xf>
    <xf numFmtId="0" fontId="90" fillId="9" borderId="235"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4" fillId="29" borderId="23" xfId="0" applyFont="1" applyFill="1" applyBorder="1" applyAlignment="1" applyProtection="1">
      <alignment vertical="center"/>
      <protection locked="0"/>
    </xf>
    <xf numFmtId="0" fontId="84" fillId="29" borderId="193" xfId="0" applyFont="1" applyFill="1" applyBorder="1" applyAlignment="1" applyProtection="1">
      <alignment horizontal="center" vertical="center"/>
      <protection locked="0"/>
    </xf>
    <xf numFmtId="0" fontId="84" fillId="29" borderId="193" xfId="0" applyFont="1" applyFill="1" applyBorder="1" applyAlignment="1" applyProtection="1">
      <alignment vertical="center"/>
      <protection locked="0"/>
    </xf>
    <xf numFmtId="0" fontId="84" fillId="29" borderId="193" xfId="0" applyFont="1" applyFill="1" applyBorder="1" applyAlignment="1" applyProtection="1">
      <alignment horizontal="left" vertical="center"/>
      <protection locked="0"/>
    </xf>
    <xf numFmtId="0" fontId="84" fillId="29" borderId="194"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6" xfId="0" applyFont="1" applyFill="1" applyBorder="1" applyAlignment="1" applyProtection="1">
      <alignment horizontal="center" vertical="center"/>
    </xf>
    <xf numFmtId="49" fontId="72" fillId="0" borderId="228" xfId="0" applyNumberFormat="1" applyFont="1" applyFill="1" applyBorder="1" applyAlignment="1" applyProtection="1">
      <alignment horizontal="center" vertical="center"/>
      <protection locked="0"/>
    </xf>
    <xf numFmtId="0" fontId="72" fillId="17" borderId="228" xfId="0" applyFont="1" applyFill="1" applyBorder="1" applyAlignment="1" applyProtection="1">
      <alignment horizontal="center" vertical="center"/>
      <protection locked="0"/>
    </xf>
    <xf numFmtId="0" fontId="72" fillId="0" borderId="228" xfId="0" applyFont="1" applyFill="1" applyBorder="1" applyAlignment="1" applyProtection="1">
      <alignment horizontal="center" vertical="center"/>
      <protection locked="0"/>
    </xf>
    <xf numFmtId="0" fontId="91" fillId="0" borderId="228" xfId="1" applyNumberFormat="1" applyFont="1" applyFill="1" applyBorder="1" applyAlignment="1" applyProtection="1">
      <alignment horizontal="left" vertical="center" wrapText="1"/>
      <protection locked="0"/>
    </xf>
    <xf numFmtId="169" fontId="72" fillId="0" borderId="228" xfId="0" applyNumberFormat="1" applyFont="1" applyFill="1" applyBorder="1" applyAlignment="1" applyProtection="1">
      <alignment horizontal="center" vertical="center"/>
      <protection locked="0"/>
    </xf>
    <xf numFmtId="2" fontId="72" fillId="0" borderId="228" xfId="0" applyNumberFormat="1" applyFont="1" applyFill="1" applyBorder="1" applyAlignment="1" applyProtection="1">
      <alignment horizontal="center" vertical="center"/>
      <protection locked="0"/>
    </xf>
    <xf numFmtId="4" fontId="20" fillId="0" borderId="228" xfId="1" applyNumberFormat="1"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xf>
    <xf numFmtId="0" fontId="72" fillId="0" borderId="25"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1" fillId="0" borderId="213"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7"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2" fillId="0" borderId="210" xfId="0" applyFont="1" applyBorder="1" applyAlignment="1" applyProtection="1">
      <alignment vertical="center"/>
      <protection locked="0"/>
    </xf>
    <xf numFmtId="0" fontId="72" fillId="0" borderId="206" xfId="0" applyFont="1" applyBorder="1" applyAlignment="1" applyProtection="1">
      <alignment vertical="center"/>
      <protection locked="0"/>
    </xf>
    <xf numFmtId="0" fontId="91" fillId="0" borderId="34" xfId="1" applyNumberFormat="1" applyFont="1" applyFill="1" applyBorder="1" applyAlignment="1" applyProtection="1">
      <alignment horizontal="left" vertical="center" wrapText="1" shrinkToFit="1"/>
      <protection locked="0"/>
    </xf>
    <xf numFmtId="0" fontId="72" fillId="0" borderId="206" xfId="0" applyFont="1" applyBorder="1" applyAlignment="1" applyProtection="1">
      <alignment horizontal="center" vertical="center"/>
      <protection locked="0"/>
    </xf>
    <xf numFmtId="0" fontId="72" fillId="0" borderId="209" xfId="0" applyFont="1" applyBorder="1" applyAlignment="1" applyProtection="1">
      <alignment horizontal="center" vertical="center"/>
      <protection locked="0"/>
    </xf>
    <xf numFmtId="0" fontId="72" fillId="17" borderId="236" xfId="0"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4" fillId="10" borderId="23" xfId="0" applyFont="1" applyFill="1" applyBorder="1" applyAlignment="1" applyProtection="1">
      <alignment vertical="center"/>
      <protection locked="0"/>
    </xf>
    <xf numFmtId="0" fontId="84" fillId="10" borderId="193" xfId="0" applyFont="1" applyFill="1" applyBorder="1" applyAlignment="1" applyProtection="1">
      <alignment horizontal="center" vertical="center"/>
      <protection locked="0"/>
    </xf>
    <xf numFmtId="0" fontId="84" fillId="10" borderId="193" xfId="0" applyFont="1" applyFill="1" applyBorder="1" applyAlignment="1" applyProtection="1">
      <alignment vertical="center"/>
      <protection locked="0"/>
    </xf>
    <xf numFmtId="0" fontId="84" fillId="10" borderId="193" xfId="0" applyFont="1" applyFill="1" applyBorder="1" applyAlignment="1" applyProtection="1">
      <alignment horizontal="left" vertical="center"/>
      <protection locked="0"/>
    </xf>
    <xf numFmtId="165" fontId="84" fillId="10" borderId="194"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106" fillId="15" borderId="193" xfId="0" applyFont="1" applyFill="1" applyBorder="1" applyAlignment="1">
      <alignment vertical="center"/>
    </xf>
    <xf numFmtId="165" fontId="106" fillId="15" borderId="211" xfId="0" applyNumberFormat="1" applyFont="1" applyFill="1" applyBorder="1" applyAlignment="1">
      <alignment vertical="center"/>
    </xf>
    <xf numFmtId="0" fontId="69" fillId="0" borderId="171" xfId="0" applyFont="1" applyFill="1" applyBorder="1" applyAlignment="1">
      <alignment vertical="center"/>
    </xf>
    <xf numFmtId="0" fontId="69" fillId="0" borderId="172" xfId="0" applyFont="1" applyFill="1" applyBorder="1" applyAlignment="1">
      <alignment vertical="center" wrapText="1"/>
    </xf>
    <xf numFmtId="0" fontId="69" fillId="0" borderId="173" xfId="0" applyFont="1" applyFill="1" applyBorder="1" applyAlignment="1">
      <alignment horizontal="center" vertical="center"/>
    </xf>
    <xf numFmtId="0" fontId="69" fillId="0" borderId="0" xfId="0" applyFont="1" applyAlignment="1">
      <alignment horizontal="left" vertical="center"/>
    </xf>
    <xf numFmtId="0" fontId="69" fillId="0" borderId="19" xfId="0" applyFont="1" applyFill="1" applyBorder="1" applyAlignment="1">
      <alignment horizontal="center" vertical="center" wrapText="1"/>
    </xf>
    <xf numFmtId="0" fontId="69" fillId="0" borderId="198" xfId="0" applyFont="1" applyFill="1" applyBorder="1" applyAlignment="1">
      <alignment horizontal="center" vertical="center" wrapText="1"/>
    </xf>
    <xf numFmtId="0" fontId="69" fillId="0" borderId="238" xfId="0" applyFont="1" applyFill="1" applyBorder="1" applyAlignment="1">
      <alignment horizontal="center" vertical="top" wrapText="1"/>
    </xf>
    <xf numFmtId="0" fontId="0" fillId="0" borderId="216" xfId="0" applyFont="1" applyFill="1" applyBorder="1" applyAlignment="1">
      <alignment horizontal="left" vertical="center" wrapText="1"/>
    </xf>
    <xf numFmtId="0" fontId="0" fillId="0" borderId="239" xfId="0" applyFill="1" applyBorder="1" applyAlignment="1">
      <alignment horizontal="left" vertical="center" wrapText="1"/>
    </xf>
    <xf numFmtId="4" fontId="69"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2" fillId="2" borderId="240" xfId="0" applyNumberFormat="1" applyFont="1" applyFill="1" applyBorder="1" applyAlignment="1" applyProtection="1">
      <alignment horizontal="left" vertical="center"/>
    </xf>
    <xf numFmtId="49" fontId="37" fillId="0" borderId="241" xfId="0" applyNumberFormat="1" applyFont="1" applyBorder="1" applyAlignment="1" applyProtection="1">
      <alignment horizontal="center" vertical="center"/>
    </xf>
    <xf numFmtId="49" fontId="35" fillId="0" borderId="242" xfId="0" applyNumberFormat="1" applyFont="1" applyBorder="1" applyAlignment="1" applyProtection="1">
      <alignment horizontal="center" vertical="center"/>
    </xf>
    <xf numFmtId="49" fontId="34" fillId="0" borderId="242" xfId="0" applyNumberFormat="1" applyFont="1" applyBorder="1" applyAlignment="1" applyProtection="1">
      <alignment horizontal="center" vertical="center"/>
    </xf>
    <xf numFmtId="49" fontId="35" fillId="0" borderId="243"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44" xfId="0" applyFont="1" applyFill="1" applyBorder="1" applyAlignment="1" applyProtection="1">
      <alignment horizontal="center" vertical="center"/>
    </xf>
    <xf numFmtId="3" fontId="40" fillId="6" borderId="245"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0" fillId="0" borderId="47" xfId="0" applyFont="1" applyFill="1" applyBorder="1" applyAlignment="1">
      <alignment horizontal="left" vertical="center" wrapText="1"/>
    </xf>
    <xf numFmtId="4" fontId="69" fillId="0" borderId="3" xfId="0" applyNumberFormat="1" applyFont="1" applyFill="1" applyBorder="1" applyAlignment="1">
      <alignment horizontal="right" vertical="center"/>
    </xf>
    <xf numFmtId="0" fontId="68" fillId="0" borderId="162" xfId="0" applyFont="1" applyBorder="1" applyAlignment="1">
      <alignment vertical="center" wrapText="1"/>
    </xf>
    <xf numFmtId="0" fontId="0" fillId="0" borderId="42" xfId="0" applyFont="1" applyFill="1" applyBorder="1" applyAlignment="1">
      <alignment horizontal="left" vertical="center" wrapText="1"/>
    </xf>
    <xf numFmtId="0" fontId="107" fillId="0" borderId="162" xfId="0" applyFont="1" applyBorder="1" applyAlignment="1">
      <alignment vertical="center" wrapText="1"/>
    </xf>
    <xf numFmtId="0" fontId="107" fillId="0" borderId="162" xfId="0" applyFont="1" applyBorder="1" applyAlignment="1">
      <alignment horizontal="left" vertical="center" wrapText="1"/>
    </xf>
    <xf numFmtId="0" fontId="69" fillId="0" borderId="174" xfId="0" applyFont="1" applyFill="1" applyBorder="1" applyAlignment="1">
      <alignment vertical="top"/>
    </xf>
    <xf numFmtId="0" fontId="69" fillId="0" borderId="175" xfId="0" applyFont="1" applyFill="1" applyBorder="1" applyAlignment="1">
      <alignment horizontal="center" vertical="top" wrapText="1"/>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6" fillId="15" borderId="192" xfId="0" applyFont="1" applyFill="1" applyBorder="1" applyAlignment="1">
      <alignment horizontal="center" vertical="center"/>
    </xf>
    <xf numFmtId="0" fontId="106" fillId="15" borderId="193" xfId="0" applyFont="1" applyFill="1" applyBorder="1" applyAlignment="1">
      <alignment horizontal="center" vertical="center"/>
    </xf>
    <xf numFmtId="0" fontId="64" fillId="0" borderId="200" xfId="0" applyFont="1" applyFill="1" applyBorder="1" applyAlignment="1">
      <alignment horizontal="center" vertical="center" wrapText="1"/>
    </xf>
    <xf numFmtId="0" fontId="64" fillId="0" borderId="204" xfId="0" applyFont="1" applyFill="1" applyBorder="1" applyAlignment="1">
      <alignment horizontal="center" vertical="center" wrapText="1"/>
    </xf>
    <xf numFmtId="0" fontId="90" fillId="9" borderId="196" xfId="0" applyFont="1" applyFill="1" applyBorder="1" applyAlignment="1" applyProtection="1">
      <alignment horizontal="center" vertical="center" wrapText="1"/>
      <protection hidden="1"/>
    </xf>
    <xf numFmtId="0" fontId="90" fillId="9" borderId="202" xfId="0" applyFont="1" applyFill="1" applyBorder="1" applyAlignment="1" applyProtection="1">
      <alignment horizontal="center" vertical="center" wrapText="1"/>
      <protection hidden="1"/>
    </xf>
    <xf numFmtId="49" fontId="89" fillId="9" borderId="221" xfId="0" applyNumberFormat="1" applyFont="1" applyFill="1" applyBorder="1" applyAlignment="1" applyProtection="1">
      <alignment horizontal="left" vertical="center"/>
      <protection hidden="1"/>
    </xf>
    <xf numFmtId="0" fontId="89" fillId="9" borderId="49" xfId="0" applyFont="1" applyFill="1" applyBorder="1" applyAlignment="1" applyProtection="1">
      <alignment horizontal="left" vertical="center"/>
      <protection hidden="1"/>
    </xf>
    <xf numFmtId="0" fontId="90" fillId="9" borderId="233" xfId="0" applyFont="1" applyFill="1" applyBorder="1" applyAlignment="1" applyProtection="1">
      <alignment horizontal="center" vertical="center" wrapText="1"/>
      <protection hidden="1"/>
    </xf>
    <xf numFmtId="0" fontId="90" fillId="9" borderId="2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wrapText="1"/>
      <protection hidden="1"/>
    </xf>
    <xf numFmtId="0" fontId="90" fillId="9" borderId="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protection hidden="1"/>
    </xf>
    <xf numFmtId="0" fontId="90" fillId="9" borderId="34" xfId="0" applyFont="1" applyFill="1" applyBorder="1" applyAlignment="1" applyProtection="1">
      <alignment horizontal="center" vertical="center"/>
      <protection hidden="1"/>
    </xf>
    <xf numFmtId="0" fontId="82" fillId="0" borderId="223" xfId="0" applyFont="1" applyFill="1" applyBorder="1" applyAlignment="1" applyProtection="1">
      <alignment horizontal="left" vertical="center"/>
      <protection hidden="1"/>
    </xf>
    <xf numFmtId="0" fontId="82" fillId="0" borderId="52" xfId="0" applyFont="1" applyFill="1" applyBorder="1" applyAlignment="1" applyProtection="1">
      <alignment horizontal="left" vertical="center"/>
      <protection hidden="1"/>
    </xf>
    <xf numFmtId="170" fontId="84" fillId="0" borderId="181" xfId="0" applyNumberFormat="1" applyFont="1" applyFill="1" applyBorder="1" applyAlignment="1" applyProtection="1">
      <alignment horizontal="left" vertical="center"/>
      <protection hidden="1"/>
    </xf>
    <xf numFmtId="170" fontId="84" fillId="0" borderId="52" xfId="0" applyNumberFormat="1" applyFont="1" applyFill="1" applyBorder="1" applyAlignment="1" applyProtection="1">
      <alignment horizontal="left" vertical="center"/>
      <protection hidden="1"/>
    </xf>
    <xf numFmtId="170" fontId="84" fillId="0" borderId="182" xfId="0" applyNumberFormat="1" applyFont="1" applyFill="1" applyBorder="1" applyAlignment="1" applyProtection="1">
      <alignment horizontal="left" vertical="center"/>
      <protection hidden="1"/>
    </xf>
    <xf numFmtId="0" fontId="82" fillId="0" borderId="196" xfId="0" applyFont="1" applyFill="1" applyBorder="1" applyAlignment="1" applyProtection="1">
      <alignment horizontal="left" vertical="center"/>
      <protection hidden="1"/>
    </xf>
    <xf numFmtId="0" fontId="82" fillId="0" borderId="190" xfId="0" applyFont="1" applyFill="1" applyBorder="1" applyAlignment="1" applyProtection="1">
      <alignment horizontal="left" vertical="center"/>
      <protection hidden="1"/>
    </xf>
    <xf numFmtId="0" fontId="82" fillId="0" borderId="25" xfId="0" applyFont="1" applyFill="1" applyBorder="1" applyAlignment="1" applyProtection="1">
      <alignment horizontal="left" vertical="center"/>
      <protection hidden="1"/>
    </xf>
    <xf numFmtId="0" fontId="82" fillId="0" borderId="0" xfId="0" applyFont="1" applyFill="1" applyBorder="1" applyAlignment="1" applyProtection="1">
      <alignment horizontal="left" vertical="center"/>
      <protection hidden="1"/>
    </xf>
    <xf numFmtId="49" fontId="88" fillId="0" borderId="0" xfId="0" applyNumberFormat="1" applyFont="1" applyFill="1" applyBorder="1" applyAlignment="1" applyProtection="1">
      <alignment horizontal="left" vertical="center"/>
      <protection locked="0"/>
    </xf>
    <xf numFmtId="49" fontId="88" fillId="0" borderId="41" xfId="0" applyNumberFormat="1" applyFont="1" applyFill="1" applyBorder="1" applyAlignment="1" applyProtection="1">
      <alignment horizontal="left" vertical="center"/>
      <protection locked="0"/>
    </xf>
    <xf numFmtId="0" fontId="82" fillId="0" borderId="181" xfId="0" applyFont="1" applyFill="1" applyBorder="1" applyAlignment="1" applyProtection="1">
      <alignment horizontal="left" vertical="center"/>
      <protection hidden="1"/>
    </xf>
    <xf numFmtId="0" fontId="82" fillId="0" borderId="22" xfId="0" applyFont="1" applyFill="1" applyBorder="1" applyAlignment="1" applyProtection="1">
      <alignment horizontal="left" vertical="center"/>
      <protection hidden="1"/>
    </xf>
    <xf numFmtId="0" fontId="82" fillId="0" borderId="187" xfId="0" applyFont="1" applyFill="1" applyBorder="1" applyAlignment="1" applyProtection="1">
      <alignment horizontal="left" vertical="center"/>
      <protection hidden="1"/>
    </xf>
    <xf numFmtId="0" fontId="82" fillId="0" borderId="201" xfId="0" applyFont="1" applyFill="1" applyBorder="1" applyAlignment="1" applyProtection="1">
      <alignment horizontal="left" vertical="center"/>
      <protection hidden="1"/>
    </xf>
    <xf numFmtId="0" fontId="82" fillId="0" borderId="55" xfId="0" applyFont="1" applyFill="1" applyBorder="1" applyAlignment="1" applyProtection="1">
      <alignment horizontal="left" vertical="center"/>
      <protection hidden="1"/>
    </xf>
    <xf numFmtId="0" fontId="84" fillId="0" borderId="190" xfId="0" applyNumberFormat="1" applyFont="1" applyFill="1" applyBorder="1" applyAlignment="1" applyProtection="1">
      <alignment horizontal="left" vertical="center" wrapText="1"/>
      <protection hidden="1"/>
    </xf>
    <xf numFmtId="0" fontId="84" fillId="0" borderId="195" xfId="0" applyNumberFormat="1" applyFont="1" applyFill="1" applyBorder="1" applyAlignment="1" applyProtection="1">
      <alignment horizontal="left" vertical="center" wrapText="1"/>
      <protection hidden="1"/>
    </xf>
    <xf numFmtId="0" fontId="82" fillId="0" borderId="42" xfId="0" applyFont="1" applyFill="1" applyBorder="1" applyAlignment="1" applyProtection="1">
      <alignment horizontal="left" vertical="center"/>
      <protection hidden="1"/>
    </xf>
    <xf numFmtId="49" fontId="85" fillId="0" borderId="190" xfId="0" applyNumberFormat="1" applyFont="1" applyFill="1" applyBorder="1" applyAlignment="1" applyProtection="1">
      <alignment horizontal="left" vertical="center"/>
      <protection hidden="1"/>
    </xf>
    <xf numFmtId="49" fontId="85" fillId="0" borderId="195" xfId="0" applyNumberFormat="1" applyFont="1" applyFill="1" applyBorder="1" applyAlignment="1" applyProtection="1">
      <alignment horizontal="left" vertical="center"/>
      <protection hidden="1"/>
    </xf>
    <xf numFmtId="0" fontId="73" fillId="0" borderId="54" xfId="0" applyFont="1" applyFill="1" applyBorder="1" applyAlignment="1" applyProtection="1">
      <alignment horizontal="left" vertical="top" wrapText="1"/>
      <protection hidden="1"/>
    </xf>
    <xf numFmtId="0" fontId="73" fillId="0" borderId="55" xfId="0" applyFont="1" applyFill="1" applyBorder="1" applyAlignment="1" applyProtection="1">
      <alignment horizontal="left" vertical="top" wrapText="1"/>
      <protection hidden="1"/>
    </xf>
    <xf numFmtId="0" fontId="76" fillId="0" borderId="223" xfId="0" applyFont="1" applyFill="1" applyBorder="1" applyAlignment="1" applyProtection="1">
      <alignment horizontal="left" vertical="top"/>
    </xf>
    <xf numFmtId="0" fontId="76" fillId="0" borderId="52" xfId="0" applyFont="1" applyFill="1" applyBorder="1" applyAlignment="1" applyProtection="1">
      <alignment horizontal="left" vertical="top"/>
    </xf>
    <xf numFmtId="0" fontId="76" fillId="15" borderId="207" xfId="0" applyFont="1" applyFill="1" applyBorder="1" applyAlignment="1" applyProtection="1">
      <alignment horizontal="center" vertical="center" wrapText="1"/>
      <protection hidden="1"/>
    </xf>
    <xf numFmtId="0" fontId="76" fillId="15" borderId="43" xfId="0" applyFont="1" applyFill="1" applyBorder="1" applyAlignment="1" applyProtection="1">
      <alignment horizontal="center" vertical="center" wrapText="1"/>
      <protection hidden="1"/>
    </xf>
    <xf numFmtId="7" fontId="76" fillId="15" borderId="184" xfId="0" applyNumberFormat="1" applyFont="1" applyFill="1" applyBorder="1" applyAlignment="1" applyProtection="1">
      <alignment horizontal="right" vertical="center"/>
      <protection hidden="1"/>
    </xf>
    <xf numFmtId="7" fontId="76" fillId="15" borderId="185" xfId="0" applyNumberFormat="1" applyFont="1" applyFill="1" applyBorder="1" applyAlignment="1" applyProtection="1">
      <alignment horizontal="right" vertical="center"/>
      <protection hidden="1"/>
    </xf>
    <xf numFmtId="49" fontId="79" fillId="0" borderId="190" xfId="0" applyNumberFormat="1" applyFont="1" applyFill="1" applyBorder="1" applyAlignment="1" applyProtection="1">
      <alignment horizontal="left" vertical="top"/>
      <protection locked="0"/>
    </xf>
    <xf numFmtId="0" fontId="81" fillId="28" borderId="231" xfId="0" applyFont="1" applyFill="1" applyBorder="1" applyAlignment="1" applyProtection="1">
      <alignment horizontal="center" vertical="center"/>
      <protection hidden="1"/>
    </xf>
    <xf numFmtId="0" fontId="81" fillId="28" borderId="185" xfId="0" applyFont="1" applyFill="1" applyBorder="1" applyAlignment="1" applyProtection="1">
      <alignment horizontal="center" vertical="center"/>
      <protection hidden="1"/>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32" fillId="3" borderId="226" xfId="0" applyFont="1" applyFill="1" applyBorder="1" applyAlignment="1" applyProtection="1">
      <alignment horizontal="left" vertical="center"/>
    </xf>
    <xf numFmtId="0" fontId="32" fillId="3" borderId="199" xfId="0" applyFont="1" applyFill="1" applyBorder="1" applyAlignment="1" applyProtection="1">
      <alignment horizontal="left" vertical="center"/>
    </xf>
    <xf numFmtId="0" fontId="32" fillId="3" borderId="227"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166" fontId="61" fillId="25" borderId="169" xfId="0" applyNumberFormat="1" applyFont="1" applyFill="1" applyBorder="1" applyAlignment="1">
      <alignment horizontal="right" vertical="center"/>
    </xf>
    <xf numFmtId="166" fontId="61" fillId="24" borderId="212" xfId="0" applyNumberFormat="1" applyFont="1" applyFill="1" applyBorder="1" applyAlignment="1">
      <alignment horizontal="right" vertical="center"/>
    </xf>
    <xf numFmtId="166" fontId="61" fillId="24" borderId="214" xfId="0" applyNumberFormat="1" applyFont="1" applyFill="1" applyBorder="1" applyAlignment="1">
      <alignment horizontal="right" vertical="center"/>
    </xf>
    <xf numFmtId="166" fontId="61" fillId="24" borderId="218" xfId="0" applyNumberFormat="1" applyFont="1" applyFill="1" applyBorder="1" applyAlignment="1">
      <alignment horizontal="right" vertical="center"/>
    </xf>
    <xf numFmtId="166" fontId="71" fillId="24" borderId="183" xfId="0" applyNumberFormat="1" applyFont="1" applyFill="1" applyBorder="1" applyAlignment="1">
      <alignment horizontal="right" vertical="center"/>
    </xf>
    <xf numFmtId="166" fontId="71" fillId="24" borderId="18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70" fillId="3" borderId="169" xfId="0" applyNumberFormat="1" applyFont="1" applyFill="1" applyBorder="1" applyAlignment="1">
      <alignment horizontal="right" vertical="center"/>
    </xf>
    <xf numFmtId="166" fontId="70" fillId="3" borderId="216" xfId="0" applyNumberFormat="1" applyFont="1" applyFill="1" applyBorder="1" applyAlignment="1">
      <alignment horizontal="right" vertical="center"/>
    </xf>
    <xf numFmtId="166" fontId="70" fillId="3" borderId="217" xfId="0" applyNumberFormat="1" applyFont="1" applyFill="1" applyBorder="1" applyAlignment="1">
      <alignment horizontal="right" vertic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7" fillId="0" borderId="0" xfId="0" applyFont="1" applyAlignment="1">
      <alignment horizontal="center"/>
    </xf>
    <xf numFmtId="0" fontId="29" fillId="18" borderId="172" xfId="0" applyFont="1" applyFill="1" applyBorder="1" applyAlignment="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0" fontId="106" fillId="15" borderId="193" xfId="4" applyFont="1" applyFill="1" applyBorder="1" applyAlignment="1">
      <alignment horizontal="left" vertical="center"/>
    </xf>
    <xf numFmtId="0" fontId="106" fillId="15" borderId="211" xfId="4" applyFont="1" applyFill="1" applyBorder="1" applyAlignment="1">
      <alignment horizontal="left" vertical="center"/>
    </xf>
    <xf numFmtId="0" fontId="106" fillId="15" borderId="246" xfId="4" applyFont="1" applyFill="1" applyBorder="1" applyAlignment="1">
      <alignment vertical="center"/>
    </xf>
    <xf numFmtId="0" fontId="106" fillId="15" borderId="192" xfId="4" applyFont="1" applyFill="1" applyBorder="1" applyAlignment="1">
      <alignment horizontal="lef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0" t="s">
        <v>64</v>
      </c>
      <c r="B1" s="371"/>
      <c r="C1" s="19" t="e">
        <f>#REF!</f>
        <v>#REF!</v>
      </c>
    </row>
    <row r="2" spans="1:3" ht="15" customHeight="1" x14ac:dyDescent="0.25">
      <c r="A2" s="370" t="s">
        <v>129</v>
      </c>
      <c r="B2" s="371"/>
      <c r="C2" s="19" t="e">
        <f>#REF!</f>
        <v>#REF!</v>
      </c>
    </row>
    <row r="3" spans="1:3" ht="15" customHeight="1" x14ac:dyDescent="0.25">
      <c r="A3" s="370" t="s">
        <v>130</v>
      </c>
      <c r="B3" s="371"/>
      <c r="C3" s="19" t="e">
        <f>#REF!</f>
        <v>#REF!</v>
      </c>
    </row>
    <row r="4" spans="1:3" ht="37.5" customHeight="1" x14ac:dyDescent="0.25">
      <c r="A4" s="370" t="s">
        <v>132</v>
      </c>
      <c r="B4" s="371"/>
      <c r="C4" s="19" t="e">
        <f>#REF!</f>
        <v>#REF!</v>
      </c>
    </row>
    <row r="5" spans="1:3" ht="37.5" customHeight="1" x14ac:dyDescent="0.25">
      <c r="A5" s="370" t="s">
        <v>131</v>
      </c>
      <c r="B5" s="371"/>
      <c r="C5" s="19" t="e">
        <f>#REF!</f>
        <v>#REF!</v>
      </c>
    </row>
    <row r="6" spans="1:3" ht="37.5" customHeight="1" thickBot="1" x14ac:dyDescent="0.3">
      <c r="A6" s="372" t="s">
        <v>39</v>
      </c>
      <c r="B6" s="373"/>
      <c r="C6" s="20" t="e">
        <f>'Náklady stavební'!F2</f>
        <v>#REF!</v>
      </c>
    </row>
    <row r="7" spans="1:3" ht="37.5" customHeight="1" thickTop="1" x14ac:dyDescent="0.25">
      <c r="A7" s="391" t="e">
        <f>IF($C$5="ANO",IF($C$4="ANO","Dokumentace pro umístění v území nelze zadat formou P+R",""),"")</f>
        <v>#REF!</v>
      </c>
      <c r="B7" s="391"/>
      <c r="C7" s="391"/>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8" t="s">
        <v>43</v>
      </c>
      <c r="B27" s="389"/>
      <c r="C27" s="390"/>
    </row>
    <row r="28" spans="1:3" ht="15.75" thickBot="1" x14ac:dyDescent="0.3">
      <c r="A28" s="386" t="s">
        <v>42</v>
      </c>
      <c r="B28" s="387"/>
      <c r="C28" s="3" t="s">
        <v>41</v>
      </c>
    </row>
    <row r="29" spans="1:3" ht="15.75" thickTop="1" x14ac:dyDescent="0.25">
      <c r="A29" s="376" t="s">
        <v>72</v>
      </c>
      <c r="B29" s="377"/>
      <c r="C29" s="14" t="e">
        <f>45%*'Náklady stavební'!O3</f>
        <v>#REF!</v>
      </c>
    </row>
    <row r="30" spans="1:3" x14ac:dyDescent="0.25">
      <c r="A30" s="378" t="s">
        <v>44</v>
      </c>
      <c r="B30" s="379"/>
      <c r="C30" s="15" t="e">
        <f>45%*'Náklady stavební'!O3</f>
        <v>#REF!</v>
      </c>
    </row>
    <row r="31" spans="1:3" ht="15.75" thickBot="1" x14ac:dyDescent="0.3">
      <c r="A31" s="380" t="s">
        <v>45</v>
      </c>
      <c r="B31" s="381"/>
      <c r="C31" s="16" t="e">
        <f>'Náklady stavební'!O3-C29-C30</f>
        <v>#REF!</v>
      </c>
    </row>
    <row r="32" spans="1:3" x14ac:dyDescent="0.25">
      <c r="A32" s="382" t="s">
        <v>49</v>
      </c>
      <c r="B32" s="383"/>
      <c r="C32" s="15" t="e">
        <f>0.3%*C35</f>
        <v>#REF!</v>
      </c>
    </row>
    <row r="33" spans="1:3" ht="15.75" thickBot="1" x14ac:dyDescent="0.3">
      <c r="A33" s="384" t="s">
        <v>50</v>
      </c>
      <c r="B33" s="385"/>
      <c r="C33" s="77" t="e">
        <f>0.1%*C35</f>
        <v>#REF!</v>
      </c>
    </row>
    <row r="34" spans="1:3" ht="16.5" thickTop="1" thickBot="1" x14ac:dyDescent="0.3"/>
    <row r="35" spans="1:3" ht="20.25" thickTop="1" thickBot="1" x14ac:dyDescent="0.3">
      <c r="A35" s="374" t="s">
        <v>0</v>
      </c>
      <c r="B35" s="375"/>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9"/>
  <sheetViews>
    <sheetView tabSelected="1" zoomScale="60" zoomScaleNormal="60" zoomScalePageLayoutView="70" workbookViewId="0">
      <selection activeCell="U5" sqref="U5"/>
    </sheetView>
  </sheetViews>
  <sheetFormatPr defaultRowHeight="15" x14ac:dyDescent="0.25"/>
  <cols>
    <col min="1" max="1" width="15.85546875" style="348" customWidth="1"/>
    <col min="2" max="2" width="33.140625" style="349" customWidth="1"/>
    <col min="3" max="3" width="118.28515625" style="349" customWidth="1"/>
    <col min="4" max="4" width="27.42578125" style="349" customWidth="1"/>
    <col min="5" max="5" width="30.28515625" style="348" customWidth="1"/>
    <col min="7" max="22" width="5.7109375" customWidth="1"/>
  </cols>
  <sheetData>
    <row r="1" spans="1:7" ht="63" customHeight="1" thickBot="1" x14ac:dyDescent="0.3">
      <c r="A1" s="504" t="s">
        <v>235</v>
      </c>
      <c r="B1" s="505" t="s">
        <v>236</v>
      </c>
      <c r="C1" s="502"/>
      <c r="D1" s="502"/>
      <c r="E1" s="503"/>
    </row>
    <row r="2" spans="1:7" ht="39" customHeight="1" thickBot="1" x14ac:dyDescent="0.3">
      <c r="A2" s="392" t="s">
        <v>206</v>
      </c>
      <c r="B2" s="393"/>
      <c r="C2" s="393"/>
      <c r="D2" s="335" t="s">
        <v>207</v>
      </c>
      <c r="E2" s="336">
        <f>SUM(E5:E9)</f>
        <v>0</v>
      </c>
    </row>
    <row r="3" spans="1:7" s="340" customFormat="1" ht="21.75" customHeight="1" x14ac:dyDescent="0.25">
      <c r="A3" s="337"/>
      <c r="B3" s="338"/>
      <c r="C3" s="394" t="s">
        <v>208</v>
      </c>
      <c r="D3" s="395"/>
      <c r="E3" s="339"/>
    </row>
    <row r="4" spans="1:7" s="340" customFormat="1" ht="23.25" customHeight="1" thickBot="1" x14ac:dyDescent="0.3">
      <c r="A4" s="368" t="s">
        <v>209</v>
      </c>
      <c r="B4" s="369" t="s">
        <v>71</v>
      </c>
      <c r="C4" s="341" t="s">
        <v>210</v>
      </c>
      <c r="D4" s="342" t="s">
        <v>211</v>
      </c>
      <c r="E4" s="343" t="s">
        <v>212</v>
      </c>
    </row>
    <row r="5" spans="1:7" s="347" customFormat="1" ht="337.5" customHeight="1" thickTop="1" thickBot="1" x14ac:dyDescent="0.3">
      <c r="A5" s="364" t="s">
        <v>225</v>
      </c>
      <c r="B5" s="364" t="s">
        <v>230</v>
      </c>
      <c r="C5" s="344" t="s">
        <v>219</v>
      </c>
      <c r="D5" s="345" t="s">
        <v>220</v>
      </c>
      <c r="E5" s="346"/>
      <c r="G5" s="361"/>
    </row>
    <row r="6" spans="1:7" s="347" customFormat="1" ht="150" customHeight="1" thickTop="1" thickBot="1" x14ac:dyDescent="0.3">
      <c r="A6" s="364" t="s">
        <v>226</v>
      </c>
      <c r="B6" s="364" t="s">
        <v>231</v>
      </c>
      <c r="C6" s="344" t="s">
        <v>221</v>
      </c>
      <c r="D6" s="366" t="s">
        <v>220</v>
      </c>
      <c r="E6" s="346"/>
    </row>
    <row r="7" spans="1:7" s="347" customFormat="1" ht="150" customHeight="1" thickTop="1" thickBot="1" x14ac:dyDescent="0.3">
      <c r="A7" s="364" t="s">
        <v>227</v>
      </c>
      <c r="B7" s="364" t="s">
        <v>232</v>
      </c>
      <c r="C7" s="344" t="s">
        <v>222</v>
      </c>
      <c r="D7" s="367" t="s">
        <v>220</v>
      </c>
      <c r="E7" s="346"/>
    </row>
    <row r="8" spans="1:7" s="347" customFormat="1" ht="150" customHeight="1" thickTop="1" thickBot="1" x14ac:dyDescent="0.3">
      <c r="A8" s="364" t="s">
        <v>228</v>
      </c>
      <c r="B8" s="364" t="s">
        <v>233</v>
      </c>
      <c r="C8" s="344" t="s">
        <v>223</v>
      </c>
      <c r="D8" s="367" t="s">
        <v>220</v>
      </c>
      <c r="E8" s="346"/>
    </row>
    <row r="9" spans="1:7" s="347" customFormat="1" ht="150" customHeight="1" thickTop="1" x14ac:dyDescent="0.25">
      <c r="A9" s="364" t="s">
        <v>229</v>
      </c>
      <c r="B9" s="364" t="s">
        <v>234</v>
      </c>
      <c r="C9" s="362" t="s">
        <v>224</v>
      </c>
      <c r="D9" s="365" t="s">
        <v>220</v>
      </c>
      <c r="E9" s="363"/>
    </row>
  </sheetData>
  <mergeCells count="3">
    <mergeCell ref="A2:C2"/>
    <mergeCell ref="C3:D3"/>
    <mergeCell ref="B1:E1"/>
  </mergeCells>
  <conditionalFormatting sqref="B1:E1">
    <cfRule type="expression" dxfId="1" priority="2">
      <formula>$B$1="Název stavby"</formula>
    </cfRule>
  </conditionalFormatting>
  <conditionalFormatting sqref="A1">
    <cfRule type="expression" dxfId="0" priority="1">
      <formula>$A$1="Stavba X:"</formula>
    </cfRule>
  </conditionalFormatting>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60" zoomScaleNormal="60" workbookViewId="0">
      <selection activeCell="N17" sqref="N17"/>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27" t="s">
        <v>151</v>
      </c>
      <c r="C1" s="428"/>
      <c r="D1" s="428"/>
      <c r="E1" s="256"/>
      <c r="F1" s="256" t="s">
        <v>152</v>
      </c>
      <c r="G1" s="256"/>
      <c r="H1" s="257"/>
      <c r="I1" s="258"/>
      <c r="J1" s="259"/>
      <c r="K1" s="259"/>
      <c r="L1" s="260" t="s">
        <v>153</v>
      </c>
      <c r="M1" s="261"/>
    </row>
    <row r="2" spans="1:15" s="255" customFormat="1" ht="57" customHeight="1" thickTop="1" thickBot="1" x14ac:dyDescent="0.3">
      <c r="B2" s="429" t="s">
        <v>154</v>
      </c>
      <c r="C2" s="430"/>
      <c r="D2" s="262"/>
      <c r="E2" s="263"/>
      <c r="F2" s="264" t="s">
        <v>236</v>
      </c>
      <c r="G2" s="265"/>
      <c r="H2" s="266"/>
      <c r="I2" s="431" t="s">
        <v>156</v>
      </c>
      <c r="J2" s="432"/>
      <c r="K2" s="433">
        <f>SUM(L26+L36)</f>
        <v>0</v>
      </c>
      <c r="L2" s="434"/>
    </row>
    <row r="3" spans="1:15" s="255" customFormat="1" ht="42.75" customHeight="1" thickTop="1" thickBot="1" x14ac:dyDescent="0.3">
      <c r="B3" s="267" t="s">
        <v>157</v>
      </c>
      <c r="C3" s="268"/>
      <c r="D3" s="435" t="s">
        <v>153</v>
      </c>
      <c r="E3" s="435"/>
      <c r="F3" s="269" t="s">
        <v>87</v>
      </c>
      <c r="G3" s="270"/>
      <c r="H3" s="271"/>
      <c r="I3" s="272"/>
      <c r="J3" s="273"/>
      <c r="K3" s="436"/>
      <c r="L3" s="437"/>
    </row>
    <row r="4" spans="1:15" s="255" customFormat="1" ht="18" customHeight="1" thickTop="1" x14ac:dyDescent="0.25">
      <c r="B4" s="418" t="s">
        <v>158</v>
      </c>
      <c r="C4" s="412"/>
      <c r="D4" s="419"/>
      <c r="E4" s="274"/>
      <c r="F4" s="275" t="s">
        <v>83</v>
      </c>
      <c r="G4" s="276"/>
      <c r="H4" s="277"/>
      <c r="I4" s="420" t="s">
        <v>159</v>
      </c>
      <c r="J4" s="421"/>
      <c r="K4" s="278"/>
      <c r="L4" s="279"/>
    </row>
    <row r="5" spans="1:15" s="255" customFormat="1" ht="18" customHeight="1" x14ac:dyDescent="0.25">
      <c r="B5" s="280" t="s">
        <v>160</v>
      </c>
      <c r="C5" s="281"/>
      <c r="D5" s="281"/>
      <c r="E5" s="274" t="s">
        <v>146</v>
      </c>
      <c r="F5" s="422" t="s">
        <v>214</v>
      </c>
      <c r="G5" s="422"/>
      <c r="H5" s="423"/>
      <c r="I5" s="424" t="s">
        <v>143</v>
      </c>
      <c r="J5" s="419"/>
      <c r="K5" s="282"/>
      <c r="L5" s="283"/>
    </row>
    <row r="6" spans="1:15" s="255" customFormat="1" ht="18" customHeight="1" x14ac:dyDescent="0.2">
      <c r="B6" s="280" t="s">
        <v>145</v>
      </c>
      <c r="C6" s="281"/>
      <c r="D6" s="281"/>
      <c r="E6" s="282" t="s">
        <v>213</v>
      </c>
      <c r="F6" s="425"/>
      <c r="G6" s="425"/>
      <c r="H6" s="426"/>
      <c r="I6" s="424" t="s">
        <v>144</v>
      </c>
      <c r="J6" s="419"/>
      <c r="K6" s="282"/>
      <c r="L6" s="283"/>
      <c r="O6" s="284"/>
    </row>
    <row r="7" spans="1:15" s="255" customFormat="1" ht="18" customHeight="1" x14ac:dyDescent="0.2">
      <c r="B7" s="406" t="s">
        <v>161</v>
      </c>
      <c r="C7" s="407"/>
      <c r="D7" s="407"/>
      <c r="E7" s="285">
        <v>44501</v>
      </c>
      <c r="F7" s="408" t="s">
        <v>162</v>
      </c>
      <c r="G7" s="409"/>
      <c r="H7" s="410"/>
      <c r="I7" s="411" t="s">
        <v>163</v>
      </c>
      <c r="J7" s="412"/>
      <c r="K7" s="286">
        <v>2020</v>
      </c>
      <c r="L7" s="287"/>
      <c r="O7" s="288"/>
    </row>
    <row r="8" spans="1:15" s="255" customFormat="1" ht="19.5" customHeight="1" thickBot="1" x14ac:dyDescent="0.3">
      <c r="B8" s="413" t="s">
        <v>164</v>
      </c>
      <c r="C8" s="414"/>
      <c r="D8" s="414"/>
      <c r="E8" s="289">
        <v>44621</v>
      </c>
      <c r="F8" s="290" t="s">
        <v>165</v>
      </c>
      <c r="G8" s="415" t="s">
        <v>166</v>
      </c>
      <c r="H8" s="416"/>
      <c r="I8" s="417" t="s">
        <v>147</v>
      </c>
      <c r="J8" s="407"/>
      <c r="K8" s="291"/>
      <c r="L8" s="292"/>
    </row>
    <row r="9" spans="1:15" s="255" customFormat="1" ht="9.75" customHeight="1" x14ac:dyDescent="0.25">
      <c r="B9" s="398" t="s">
        <v>155</v>
      </c>
      <c r="C9" s="399"/>
      <c r="D9" s="399"/>
      <c r="E9" s="399"/>
      <c r="F9" s="399"/>
      <c r="G9" s="399"/>
      <c r="H9" s="399"/>
      <c r="I9" s="399"/>
      <c r="J9" s="399"/>
      <c r="K9" s="293" t="s">
        <v>143</v>
      </c>
      <c r="L9" s="294">
        <v>0</v>
      </c>
    </row>
    <row r="10" spans="1:15" s="255" customFormat="1" ht="15" customHeight="1" x14ac:dyDescent="0.25">
      <c r="B10" s="400" t="s">
        <v>167</v>
      </c>
      <c r="C10" s="402" t="s">
        <v>168</v>
      </c>
      <c r="D10" s="402" t="s">
        <v>169</v>
      </c>
      <c r="E10" s="402" t="s">
        <v>170</v>
      </c>
      <c r="F10" s="404" t="s">
        <v>171</v>
      </c>
      <c r="G10" s="404" t="s">
        <v>172</v>
      </c>
      <c r="H10" s="404" t="s">
        <v>173</v>
      </c>
      <c r="I10" s="402" t="s">
        <v>174</v>
      </c>
      <c r="J10" s="402" t="s">
        <v>175</v>
      </c>
      <c r="K10" s="396" t="s">
        <v>176</v>
      </c>
      <c r="L10" s="397"/>
    </row>
    <row r="11" spans="1:15" s="255" customFormat="1" ht="15" customHeight="1" x14ac:dyDescent="0.25">
      <c r="B11" s="400"/>
      <c r="C11" s="402"/>
      <c r="D11" s="402"/>
      <c r="E11" s="402"/>
      <c r="F11" s="404"/>
      <c r="G11" s="404"/>
      <c r="H11" s="404"/>
      <c r="I11" s="402"/>
      <c r="J11" s="402"/>
      <c r="K11" s="396"/>
      <c r="L11" s="397"/>
    </row>
    <row r="12" spans="1:15" s="255" customFormat="1" ht="12.75" customHeight="1" thickBot="1" x14ac:dyDescent="0.3">
      <c r="B12" s="401"/>
      <c r="C12" s="403"/>
      <c r="D12" s="403"/>
      <c r="E12" s="403"/>
      <c r="F12" s="405"/>
      <c r="G12" s="405"/>
      <c r="H12" s="405"/>
      <c r="I12" s="403"/>
      <c r="J12" s="403"/>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3" priority="99">
      <formula>$E$5="Ostatní"</formula>
    </cfRule>
    <cfRule type="expression" dxfId="172" priority="100">
      <formula>$E$6="Ostatní"</formula>
    </cfRule>
  </conditionalFormatting>
  <conditionalFormatting sqref="F2">
    <cfRule type="expression" dxfId="171" priority="98">
      <formula>IF($F$2="Název stavby","Vybarvit",IF($F$2="","Vybarvit",""))="Vybarvit"</formula>
    </cfRule>
  </conditionalFormatting>
  <conditionalFormatting sqref="D3">
    <cfRule type="expression" dxfId="170" priority="97">
      <formula>IF($D$3="SO XX-XX-XX","Vybarvit",IF($D$3="","Vybarvit",""))="Vybarvit"</formula>
    </cfRule>
  </conditionalFormatting>
  <conditionalFormatting sqref="F3">
    <cfRule type="expression" dxfId="169" priority="96">
      <formula>IF($F$3="Název SO/PS","Vybarvit",IF($F$3="","Vybarvit",""))="Vybarvit"</formula>
    </cfRule>
  </conditionalFormatting>
  <conditionalFormatting sqref="F8">
    <cfRule type="expression" dxfId="168" priority="95">
      <formula>IF($F$8="Obchodní název firmy/společnosti, v případě fyzické osoby podnikající  IČO","Vybarvit",IF($F$8="","Vybarvit",""))="Vybarvit"</formula>
    </cfRule>
  </conditionalFormatting>
  <conditionalFormatting sqref="G8:H8">
    <cfRule type="expression" dxfId="167" priority="94">
      <formula>IF($G$8="Titul Jméno Příjmení","Vybarvit",IF($G$8="","Vybarvit",""))="Vybarvit"</formula>
    </cfRule>
  </conditionalFormatting>
  <conditionalFormatting sqref="K8">
    <cfRule type="expression" dxfId="166" priority="93">
      <formula>$K$8=""</formula>
    </cfRule>
  </conditionalFormatting>
  <conditionalFormatting sqref="K7">
    <cfRule type="expression" dxfId="165" priority="92">
      <formula>$K$7=""</formula>
    </cfRule>
  </conditionalFormatting>
  <conditionalFormatting sqref="K6">
    <cfRule type="expression" dxfId="164" priority="91">
      <formula>$K$6=""</formula>
    </cfRule>
  </conditionalFormatting>
  <conditionalFormatting sqref="K5">
    <cfRule type="expression" dxfId="163" priority="90">
      <formula>$K$5=""</formula>
    </cfRule>
  </conditionalFormatting>
  <conditionalFormatting sqref="K4">
    <cfRule type="expression" dxfId="162" priority="89">
      <formula>$K$4=""</formula>
    </cfRule>
  </conditionalFormatting>
  <conditionalFormatting sqref="L4">
    <cfRule type="expression" dxfId="161" priority="88">
      <formula>$L$4=""</formula>
    </cfRule>
  </conditionalFormatting>
  <conditionalFormatting sqref="E8">
    <cfRule type="expression" dxfId="160" priority="87">
      <formula>$E$8=""</formula>
    </cfRule>
  </conditionalFormatting>
  <conditionalFormatting sqref="E7">
    <cfRule type="expression" dxfId="159" priority="86">
      <formula>$E$7=""</formula>
    </cfRule>
  </conditionalFormatting>
  <conditionalFormatting sqref="E6">
    <cfRule type="expression" dxfId="158" priority="85">
      <formula>$E$6=""</formula>
    </cfRule>
  </conditionalFormatting>
  <conditionalFormatting sqref="E5">
    <cfRule type="expression" dxfId="157" priority="84">
      <formula>$E$5=""</formula>
    </cfRule>
  </conditionalFormatting>
  <conditionalFormatting sqref="E4">
    <cfRule type="expression" dxfId="156" priority="83">
      <formula>$E$4=""</formula>
    </cfRule>
  </conditionalFormatting>
  <conditionalFormatting sqref="C13">
    <cfRule type="expression" dxfId="155" priority="82">
      <formula>C13=""</formula>
    </cfRule>
  </conditionalFormatting>
  <conditionalFormatting sqref="F13">
    <cfRule type="expression" dxfId="154" priority="81">
      <formula>F13="Název dílu"</formula>
    </cfRule>
  </conditionalFormatting>
  <conditionalFormatting sqref="E14">
    <cfRule type="expression" dxfId="153" priority="79">
      <formula>E14=""</formula>
    </cfRule>
  </conditionalFormatting>
  <conditionalFormatting sqref="F15">
    <cfRule type="expression" dxfId="152" priority="77">
      <formula>F15=""</formula>
    </cfRule>
  </conditionalFormatting>
  <conditionalFormatting sqref="C22">
    <cfRule type="expression" dxfId="151" priority="56">
      <formula>C22=""</formula>
    </cfRule>
  </conditionalFormatting>
  <conditionalFormatting sqref="F16">
    <cfRule type="expression" dxfId="150" priority="76">
      <formula>F16=""</formula>
    </cfRule>
  </conditionalFormatting>
  <conditionalFormatting sqref="F17">
    <cfRule type="expression" dxfId="149" priority="75">
      <formula>F17=""</formula>
    </cfRule>
  </conditionalFormatting>
  <conditionalFormatting sqref="G14">
    <cfRule type="expression" dxfId="148" priority="74">
      <formula>G14=""</formula>
    </cfRule>
  </conditionalFormatting>
  <conditionalFormatting sqref="H14">
    <cfRule type="expression" dxfId="147" priority="73">
      <formula>H14=""</formula>
    </cfRule>
  </conditionalFormatting>
  <conditionalFormatting sqref="I14">
    <cfRule type="expression" dxfId="146" priority="72">
      <formula>I14=""</formula>
    </cfRule>
  </conditionalFormatting>
  <conditionalFormatting sqref="J14">
    <cfRule type="expression" dxfId="145" priority="71">
      <formula>J14=""</formula>
    </cfRule>
  </conditionalFormatting>
  <conditionalFormatting sqref="K14">
    <cfRule type="expression" dxfId="144" priority="70">
      <formula>K14=""</formula>
    </cfRule>
  </conditionalFormatting>
  <conditionalFormatting sqref="D14">
    <cfRule type="expression" dxfId="143" priority="69">
      <formula>D14=""</formula>
    </cfRule>
  </conditionalFormatting>
  <conditionalFormatting sqref="C18">
    <cfRule type="expression" dxfId="142" priority="68">
      <formula>C18=""</formula>
    </cfRule>
  </conditionalFormatting>
  <conditionalFormatting sqref="K22">
    <cfRule type="expression" dxfId="141" priority="46">
      <formula>K22=""</formula>
    </cfRule>
  </conditionalFormatting>
  <conditionalFormatting sqref="F18">
    <cfRule type="expression" dxfId="140" priority="66">
      <formula>F18=""</formula>
    </cfRule>
  </conditionalFormatting>
  <conditionalFormatting sqref="G22">
    <cfRule type="expression" dxfId="139" priority="50">
      <formula>G22=""</formula>
    </cfRule>
  </conditionalFormatting>
  <conditionalFormatting sqref="F14">
    <cfRule type="expression" dxfId="138" priority="78">
      <formula>F14=""</formula>
    </cfRule>
  </conditionalFormatting>
  <conditionalFormatting sqref="H22">
    <cfRule type="expression" dxfId="137" priority="49">
      <formula>H22=""</formula>
    </cfRule>
  </conditionalFormatting>
  <conditionalFormatting sqref="I22">
    <cfRule type="expression" dxfId="136" priority="48">
      <formula>I22=""</formula>
    </cfRule>
  </conditionalFormatting>
  <conditionalFormatting sqref="J22">
    <cfRule type="expression" dxfId="135" priority="47">
      <formula>J22=""</formula>
    </cfRule>
  </conditionalFormatting>
  <conditionalFormatting sqref="D22">
    <cfRule type="expression" dxfId="134" priority="45">
      <formula>D22=""</formula>
    </cfRule>
  </conditionalFormatting>
  <conditionalFormatting sqref="C14">
    <cfRule type="expression" dxfId="133" priority="80">
      <formula>C14=""</formula>
    </cfRule>
  </conditionalFormatting>
  <conditionalFormatting sqref="F24">
    <cfRule type="expression" dxfId="132" priority="52">
      <formula>F24=""</formula>
    </cfRule>
  </conditionalFormatting>
  <conditionalFormatting sqref="F25">
    <cfRule type="expression" dxfId="131" priority="51">
      <formula>F25=""</formula>
    </cfRule>
  </conditionalFormatting>
  <conditionalFormatting sqref="C26">
    <cfRule type="expression" dxfId="130" priority="32">
      <formula>C26=""</formula>
    </cfRule>
  </conditionalFormatting>
  <conditionalFormatting sqref="E18">
    <cfRule type="expression" dxfId="129" priority="67">
      <formula>E18=""</formula>
    </cfRule>
  </conditionalFormatting>
  <conditionalFormatting sqref="F19">
    <cfRule type="expression" dxfId="128" priority="65">
      <formula>F19=""</formula>
    </cfRule>
  </conditionalFormatting>
  <conditionalFormatting sqref="F20">
    <cfRule type="expression" dxfId="127" priority="64">
      <formula>F20=""</formula>
    </cfRule>
  </conditionalFormatting>
  <conditionalFormatting sqref="F21">
    <cfRule type="expression" dxfId="126" priority="63">
      <formula>F21=""</formula>
    </cfRule>
  </conditionalFormatting>
  <conditionalFormatting sqref="G18">
    <cfRule type="expression" dxfId="125" priority="62">
      <formula>G18=""</formula>
    </cfRule>
  </conditionalFormatting>
  <conditionalFormatting sqref="H18">
    <cfRule type="expression" dxfId="124" priority="61">
      <formula>H18=""</formula>
    </cfRule>
  </conditionalFormatting>
  <conditionalFormatting sqref="I18">
    <cfRule type="expression" dxfId="123" priority="60">
      <formula>I18=""</formula>
    </cfRule>
  </conditionalFormatting>
  <conditionalFormatting sqref="J18">
    <cfRule type="expression" dxfId="122" priority="59">
      <formula>J18=""</formula>
    </cfRule>
  </conditionalFormatting>
  <conditionalFormatting sqref="K18">
    <cfRule type="expression" dxfId="121" priority="58">
      <formula>K18=""</formula>
    </cfRule>
  </conditionalFormatting>
  <conditionalFormatting sqref="D18">
    <cfRule type="expression" dxfId="120" priority="57">
      <formula>D18=""</formula>
    </cfRule>
  </conditionalFormatting>
  <conditionalFormatting sqref="E22">
    <cfRule type="expression" dxfId="119" priority="55">
      <formula>E22=""</formula>
    </cfRule>
  </conditionalFormatting>
  <conditionalFormatting sqref="F22">
    <cfRule type="expression" dxfId="118" priority="54">
      <formula>F22=""</formula>
    </cfRule>
  </conditionalFormatting>
  <conditionalFormatting sqref="F23">
    <cfRule type="expression" dxfId="117" priority="53">
      <formula>F23=""</formula>
    </cfRule>
  </conditionalFormatting>
  <conditionalFormatting sqref="C27">
    <cfRule type="expression" dxfId="116" priority="30">
      <formula>C27=""</formula>
    </cfRule>
  </conditionalFormatting>
  <conditionalFormatting sqref="F26">
    <cfRule type="expression" dxfId="115" priority="31">
      <formula>F26="Název dílu"</formula>
    </cfRule>
  </conditionalFormatting>
  <conditionalFormatting sqref="F27">
    <cfRule type="expression" dxfId="114" priority="29">
      <formula>F27="Název dílu"</formula>
    </cfRule>
  </conditionalFormatting>
  <conditionalFormatting sqref="F29 F33">
    <cfRule type="expression" dxfId="113" priority="26">
      <formula>F29=""</formula>
    </cfRule>
  </conditionalFormatting>
  <conditionalFormatting sqref="C32">
    <cfRule type="expression" dxfId="112" priority="15">
      <formula>C32=""</formula>
    </cfRule>
  </conditionalFormatting>
  <conditionalFormatting sqref="F31 F35">
    <cfRule type="expression" dxfId="111" priority="24">
      <formula>F31=""</formula>
    </cfRule>
  </conditionalFormatting>
  <conditionalFormatting sqref="H28 H32">
    <cfRule type="expression" dxfId="110" priority="22">
      <formula>H28=""</formula>
    </cfRule>
  </conditionalFormatting>
  <conditionalFormatting sqref="I28 I32">
    <cfRule type="expression" dxfId="109" priority="21">
      <formula>I28=""</formula>
    </cfRule>
  </conditionalFormatting>
  <conditionalFormatting sqref="E28 E32">
    <cfRule type="expression" dxfId="108" priority="17">
      <formula>E28=""</formula>
    </cfRule>
  </conditionalFormatting>
  <conditionalFormatting sqref="C28">
    <cfRule type="expression" dxfId="107" priority="16">
      <formula>C28=""</formula>
    </cfRule>
  </conditionalFormatting>
  <conditionalFormatting sqref="G28 G32">
    <cfRule type="expression" dxfId="106" priority="23">
      <formula>G28=""</formula>
    </cfRule>
  </conditionalFormatting>
  <conditionalFormatting sqref="J28 J32">
    <cfRule type="expression" dxfId="105" priority="20">
      <formula>J28=""</formula>
    </cfRule>
  </conditionalFormatting>
  <conditionalFormatting sqref="K28 K32">
    <cfRule type="expression" dxfId="104" priority="19">
      <formula>K28=""</formula>
    </cfRule>
  </conditionalFormatting>
  <conditionalFormatting sqref="D28 D32">
    <cfRule type="expression" dxfId="103" priority="18">
      <formula>D28=""</formula>
    </cfRule>
  </conditionalFormatting>
  <conditionalFormatting sqref="F30 F34">
    <cfRule type="expression" dxfId="102" priority="25">
      <formula>F30=""</formula>
    </cfRule>
  </conditionalFormatting>
  <conditionalFormatting sqref="F28 F32">
    <cfRule type="expression" dxfId="101" priority="27">
      <formula>F28=""</formula>
    </cfRule>
  </conditionalFormatting>
  <conditionalFormatting sqref="C36">
    <cfRule type="expression" dxfId="100" priority="2">
      <formula>C36=""</formula>
    </cfRule>
  </conditionalFormatting>
  <conditionalFormatting sqref="F36">
    <cfRule type="expression" dxfId="99"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59" t="s">
        <v>9</v>
      </c>
      <c r="B1" s="460"/>
      <c r="C1" s="460"/>
      <c r="D1" s="460"/>
      <c r="E1" s="460"/>
      <c r="F1" s="112" t="e">
        <f>SUM(H4:H92)</f>
        <v>#REF!</v>
      </c>
      <c r="G1" s="449" t="s">
        <v>16</v>
      </c>
      <c r="H1" s="450"/>
      <c r="I1" s="450"/>
      <c r="J1" s="450"/>
      <c r="K1" s="450"/>
      <c r="L1" s="450"/>
      <c r="M1" s="450"/>
      <c r="N1" s="450"/>
      <c r="O1" s="450"/>
      <c r="P1" s="450"/>
      <c r="Q1" s="450"/>
      <c r="R1" s="450"/>
      <c r="S1" s="113" t="s">
        <v>37</v>
      </c>
      <c r="T1" s="114" t="s">
        <v>36</v>
      </c>
      <c r="U1" s="115">
        <v>9750</v>
      </c>
      <c r="V1" s="116" t="s">
        <v>38</v>
      </c>
      <c r="W1" s="465">
        <v>5000000</v>
      </c>
      <c r="X1" s="463"/>
      <c r="Y1" s="466"/>
      <c r="Z1" s="465">
        <v>10000000</v>
      </c>
      <c r="AA1" s="463"/>
      <c r="AB1" s="466"/>
      <c r="AC1" s="465">
        <v>15000000</v>
      </c>
      <c r="AD1" s="463"/>
      <c r="AE1" s="466"/>
      <c r="AF1" s="465">
        <v>20000000</v>
      </c>
      <c r="AG1" s="463"/>
      <c r="AH1" s="466"/>
      <c r="AI1" s="465">
        <v>25000000</v>
      </c>
      <c r="AJ1" s="463"/>
      <c r="AK1" s="466"/>
      <c r="AL1" s="463">
        <v>30000000</v>
      </c>
      <c r="AM1" s="463"/>
      <c r="AN1" s="464"/>
    </row>
    <row r="2" spans="1:40" ht="34.5" customHeight="1" thickTop="1" thickBot="1" x14ac:dyDescent="0.3">
      <c r="A2" s="461" t="s">
        <v>134</v>
      </c>
      <c r="B2" s="462"/>
      <c r="C2" s="462"/>
      <c r="D2" s="462"/>
      <c r="E2" s="462"/>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51" t="s">
        <v>33</v>
      </c>
      <c r="H3" s="452"/>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6" t="s">
        <v>7</v>
      </c>
      <c r="C4" s="457"/>
      <c r="D4" s="457"/>
      <c r="E4" s="457"/>
      <c r="F4" s="458"/>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6" t="s">
        <v>15</v>
      </c>
      <c r="B5" s="447"/>
      <c r="C5" s="447"/>
      <c r="D5" s="447"/>
      <c r="E5" s="448"/>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38" t="s">
        <v>3</v>
      </c>
      <c r="C6" s="439"/>
      <c r="D6" s="439"/>
      <c r="E6" s="439"/>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0" t="s">
        <v>2</v>
      </c>
      <c r="B10" s="351" t="s">
        <v>5</v>
      </c>
      <c r="C10" s="352" t="s">
        <v>8</v>
      </c>
      <c r="D10" s="353" t="s">
        <v>13</v>
      </c>
      <c r="E10" s="354" t="s">
        <v>8</v>
      </c>
      <c r="F10" s="355" t="e">
        <f>#REF!</f>
        <v>#REF!</v>
      </c>
      <c r="G10" s="209"/>
      <c r="H10" s="210"/>
      <c r="I10" s="211"/>
      <c r="J10" s="211"/>
      <c r="K10" s="211"/>
      <c r="L10" s="211"/>
      <c r="M10" s="211"/>
      <c r="N10" s="211"/>
      <c r="O10" s="211"/>
      <c r="P10" s="211"/>
      <c r="Q10" s="211"/>
      <c r="R10" s="210"/>
      <c r="V10" s="356"/>
      <c r="W10" s="357"/>
      <c r="X10" s="357"/>
      <c r="Y10" s="357"/>
      <c r="Z10" s="357"/>
      <c r="AA10" s="357"/>
      <c r="AB10" s="357"/>
      <c r="AC10" s="357"/>
      <c r="AD10" s="357"/>
      <c r="AE10" s="357"/>
      <c r="AF10" s="357"/>
      <c r="AG10" s="357"/>
      <c r="AH10" s="357"/>
      <c r="AI10" s="357"/>
      <c r="AJ10" s="357"/>
      <c r="AK10" s="357"/>
      <c r="AL10" s="357"/>
      <c r="AM10" s="357"/>
      <c r="AN10" s="358"/>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6" t="s">
        <v>7</v>
      </c>
      <c r="C13" s="457"/>
      <c r="D13" s="457"/>
      <c r="E13" s="457"/>
      <c r="F13" s="458"/>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6" t="s">
        <v>15</v>
      </c>
      <c r="B14" s="447"/>
      <c r="C14" s="447"/>
      <c r="D14" s="447"/>
      <c r="E14" s="448"/>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38" t="s">
        <v>3</v>
      </c>
      <c r="C15" s="439"/>
      <c r="D15" s="439"/>
      <c r="E15" s="439"/>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0" t="s">
        <v>2</v>
      </c>
      <c r="B19" s="351" t="s">
        <v>5</v>
      </c>
      <c r="C19" s="352" t="s">
        <v>19</v>
      </c>
      <c r="D19" s="353" t="s">
        <v>13</v>
      </c>
      <c r="E19" s="354" t="s">
        <v>8</v>
      </c>
      <c r="F19" s="355" t="e">
        <f>#REF!</f>
        <v>#REF!</v>
      </c>
      <c r="I19" s="228"/>
      <c r="J19" s="228"/>
      <c r="K19" s="228"/>
      <c r="L19" s="228"/>
      <c r="M19" s="228"/>
      <c r="N19" s="228"/>
      <c r="O19" s="228"/>
      <c r="P19" s="228"/>
      <c r="Q19" s="228"/>
      <c r="R19" s="228"/>
      <c r="V19" s="359"/>
      <c r="W19" s="360"/>
      <c r="Z19" s="360"/>
      <c r="AC19" s="360"/>
      <c r="AF19" s="360"/>
      <c r="AI19" s="360"/>
      <c r="AL19" s="360"/>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6" t="s">
        <v>7</v>
      </c>
      <c r="C22" s="457"/>
      <c r="D22" s="457"/>
      <c r="E22" s="457"/>
      <c r="F22" s="458"/>
      <c r="I22" s="228"/>
      <c r="J22" s="228"/>
      <c r="K22" s="228"/>
      <c r="L22" s="228"/>
      <c r="M22" s="228"/>
      <c r="N22" s="228"/>
      <c r="O22" s="228"/>
      <c r="P22" s="228"/>
      <c r="Q22" s="228"/>
      <c r="R22" s="228"/>
      <c r="V22" s="225" t="s">
        <v>51</v>
      </c>
      <c r="W22" s="226" t="s">
        <v>53</v>
      </c>
    </row>
    <row r="23" spans="1:38" ht="24" customHeight="1" thickTop="1" thickBot="1" x14ac:dyDescent="0.3">
      <c r="A23" s="446" t="s">
        <v>15</v>
      </c>
      <c r="B23" s="447"/>
      <c r="C23" s="447"/>
      <c r="D23" s="447"/>
      <c r="E23" s="448"/>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38" t="s">
        <v>3</v>
      </c>
      <c r="C24" s="439"/>
      <c r="D24" s="439"/>
      <c r="E24" s="439"/>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0" t="s">
        <v>2</v>
      </c>
      <c r="B28" s="351" t="s">
        <v>5</v>
      </c>
      <c r="C28" s="352" t="s">
        <v>20</v>
      </c>
      <c r="D28" s="353" t="s">
        <v>13</v>
      </c>
      <c r="E28" s="354" t="s">
        <v>8</v>
      </c>
      <c r="F28" s="355"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40" t="s">
        <v>7</v>
      </c>
      <c r="C31" s="441"/>
      <c r="D31" s="441"/>
      <c r="E31" s="441"/>
      <c r="F31" s="442"/>
      <c r="I31" s="228"/>
      <c r="J31" s="228"/>
      <c r="K31" s="228"/>
      <c r="L31" s="228"/>
      <c r="M31" s="228"/>
      <c r="N31" s="228"/>
      <c r="O31" s="228"/>
      <c r="P31" s="228"/>
      <c r="Q31" s="228"/>
      <c r="R31" s="228"/>
    </row>
    <row r="32" spans="1:38" ht="24" customHeight="1" thickTop="1" thickBot="1" x14ac:dyDescent="0.3">
      <c r="A32" s="453" t="s">
        <v>15</v>
      </c>
      <c r="B32" s="454"/>
      <c r="C32" s="454"/>
      <c r="D32" s="454"/>
      <c r="E32" s="455"/>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3" t="s">
        <v>3</v>
      </c>
      <c r="C33" s="444"/>
      <c r="D33" s="444"/>
      <c r="E33" s="445"/>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0" t="s">
        <v>2</v>
      </c>
      <c r="B37" s="351" t="s">
        <v>5</v>
      </c>
      <c r="C37" s="352" t="s">
        <v>21</v>
      </c>
      <c r="D37" s="353" t="s">
        <v>13</v>
      </c>
      <c r="E37" s="354" t="s">
        <v>8</v>
      </c>
      <c r="F37" s="355"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40" t="s">
        <v>7</v>
      </c>
      <c r="C40" s="441"/>
      <c r="D40" s="441"/>
      <c r="E40" s="441"/>
      <c r="F40" s="442"/>
      <c r="I40" s="228"/>
      <c r="J40" s="228"/>
      <c r="K40" s="228"/>
      <c r="L40" s="228"/>
      <c r="M40" s="228"/>
      <c r="N40" s="228"/>
      <c r="O40" s="228"/>
      <c r="P40" s="228"/>
      <c r="Q40" s="228"/>
      <c r="R40" s="228"/>
    </row>
    <row r="41" spans="1:18" ht="24" customHeight="1" thickTop="1" thickBot="1" x14ac:dyDescent="0.3">
      <c r="A41" s="453" t="s">
        <v>15</v>
      </c>
      <c r="B41" s="454"/>
      <c r="C41" s="454"/>
      <c r="D41" s="454"/>
      <c r="E41" s="455"/>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3" t="s">
        <v>3</v>
      </c>
      <c r="C42" s="444"/>
      <c r="D42" s="444"/>
      <c r="E42" s="445"/>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0" t="s">
        <v>2</v>
      </c>
      <c r="B46" s="351" t="s">
        <v>5</v>
      </c>
      <c r="C46" s="352" t="s">
        <v>22</v>
      </c>
      <c r="D46" s="353" t="s">
        <v>13</v>
      </c>
      <c r="E46" s="354" t="s">
        <v>8</v>
      </c>
      <c r="F46" s="355"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40" t="s">
        <v>7</v>
      </c>
      <c r="C49" s="441"/>
      <c r="D49" s="441"/>
      <c r="E49" s="441"/>
      <c r="F49" s="442"/>
      <c r="I49" s="228"/>
      <c r="J49" s="228"/>
      <c r="K49" s="228"/>
      <c r="L49" s="228"/>
      <c r="M49" s="228"/>
      <c r="N49" s="228"/>
      <c r="O49" s="228"/>
      <c r="P49" s="228"/>
      <c r="Q49" s="228"/>
      <c r="R49" s="228"/>
    </row>
    <row r="50" spans="1:18" ht="24" customHeight="1" thickTop="1" thickBot="1" x14ac:dyDescent="0.3">
      <c r="A50" s="453" t="s">
        <v>15</v>
      </c>
      <c r="B50" s="454"/>
      <c r="C50" s="454"/>
      <c r="D50" s="454"/>
      <c r="E50" s="455"/>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3" t="s">
        <v>3</v>
      </c>
      <c r="C51" s="444"/>
      <c r="D51" s="444"/>
      <c r="E51" s="445"/>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0" t="s">
        <v>2</v>
      </c>
      <c r="B55" s="351" t="s">
        <v>5</v>
      </c>
      <c r="C55" s="352" t="s">
        <v>23</v>
      </c>
      <c r="D55" s="353" t="s">
        <v>13</v>
      </c>
      <c r="E55" s="354" t="s">
        <v>8</v>
      </c>
      <c r="F55" s="355"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40" t="s">
        <v>7</v>
      </c>
      <c r="C58" s="441"/>
      <c r="D58" s="441"/>
      <c r="E58" s="441"/>
      <c r="F58" s="442"/>
      <c r="I58" s="228"/>
      <c r="J58" s="228"/>
      <c r="K58" s="228"/>
      <c r="L58" s="228"/>
      <c r="M58" s="228"/>
      <c r="N58" s="228"/>
      <c r="O58" s="228"/>
      <c r="P58" s="228"/>
      <c r="Q58" s="228"/>
      <c r="R58" s="228"/>
    </row>
    <row r="59" spans="1:18" ht="24" customHeight="1" thickTop="1" thickBot="1" x14ac:dyDescent="0.3">
      <c r="A59" s="453" t="s">
        <v>15</v>
      </c>
      <c r="B59" s="454"/>
      <c r="C59" s="454"/>
      <c r="D59" s="454"/>
      <c r="E59" s="455"/>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3" t="s">
        <v>3</v>
      </c>
      <c r="C60" s="444"/>
      <c r="D60" s="444"/>
      <c r="E60" s="445"/>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0" t="s">
        <v>2</v>
      </c>
      <c r="B64" s="351" t="s">
        <v>5</v>
      </c>
      <c r="C64" s="352" t="s">
        <v>24</v>
      </c>
      <c r="D64" s="353" t="s">
        <v>13</v>
      </c>
      <c r="E64" s="354" t="s">
        <v>8</v>
      </c>
      <c r="F64" s="355"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40" t="s">
        <v>7</v>
      </c>
      <c r="C67" s="441"/>
      <c r="D67" s="441"/>
      <c r="E67" s="441"/>
      <c r="F67" s="442"/>
      <c r="I67" s="228"/>
      <c r="J67" s="228"/>
      <c r="K67" s="228"/>
      <c r="L67" s="228"/>
      <c r="M67" s="228"/>
      <c r="N67" s="228"/>
      <c r="O67" s="228"/>
      <c r="P67" s="228"/>
      <c r="Q67" s="228"/>
      <c r="R67" s="228"/>
    </row>
    <row r="68" spans="1:18" ht="24" customHeight="1" thickTop="1" thickBot="1" x14ac:dyDescent="0.3">
      <c r="A68" s="453" t="s">
        <v>15</v>
      </c>
      <c r="B68" s="454"/>
      <c r="C68" s="454"/>
      <c r="D68" s="454"/>
      <c r="E68" s="455"/>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3" t="s">
        <v>3</v>
      </c>
      <c r="C69" s="444"/>
      <c r="D69" s="444"/>
      <c r="E69" s="445"/>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0" t="s">
        <v>2</v>
      </c>
      <c r="B73" s="351" t="s">
        <v>5</v>
      </c>
      <c r="C73" s="352" t="s">
        <v>25</v>
      </c>
      <c r="D73" s="353" t="s">
        <v>13</v>
      </c>
      <c r="E73" s="354" t="s">
        <v>8</v>
      </c>
      <c r="F73" s="355"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40" t="s">
        <v>7</v>
      </c>
      <c r="C76" s="441"/>
      <c r="D76" s="441"/>
      <c r="E76" s="441"/>
      <c r="F76" s="442"/>
      <c r="I76" s="228"/>
      <c r="J76" s="228"/>
      <c r="K76" s="228"/>
      <c r="L76" s="228"/>
      <c r="M76" s="228"/>
      <c r="N76" s="228"/>
      <c r="O76" s="228"/>
      <c r="P76" s="228"/>
      <c r="Q76" s="228"/>
      <c r="R76" s="228"/>
    </row>
    <row r="77" spans="1:18" ht="24" customHeight="1" thickTop="1" thickBot="1" x14ac:dyDescent="0.3">
      <c r="A77" s="446" t="s">
        <v>15</v>
      </c>
      <c r="B77" s="447"/>
      <c r="C77" s="447"/>
      <c r="D77" s="447"/>
      <c r="E77" s="448"/>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38" t="s">
        <v>3</v>
      </c>
      <c r="C78" s="439"/>
      <c r="D78" s="439"/>
      <c r="E78" s="439"/>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0" t="s">
        <v>2</v>
      </c>
      <c r="B82" s="351" t="s">
        <v>5</v>
      </c>
      <c r="C82" s="352" t="s">
        <v>26</v>
      </c>
      <c r="D82" s="353" t="s">
        <v>13</v>
      </c>
      <c r="E82" s="354" t="s">
        <v>8</v>
      </c>
      <c r="F82" s="355"/>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40" t="s">
        <v>7</v>
      </c>
      <c r="C85" s="441"/>
      <c r="D85" s="441"/>
      <c r="E85" s="441"/>
      <c r="F85" s="442"/>
      <c r="I85" s="228"/>
      <c r="J85" s="228"/>
      <c r="K85" s="228"/>
      <c r="L85" s="228"/>
      <c r="M85" s="228"/>
      <c r="N85" s="228"/>
      <c r="O85" s="228"/>
      <c r="P85" s="228"/>
      <c r="Q85" s="228"/>
      <c r="R85" s="228"/>
    </row>
    <row r="86" spans="1:18" ht="24" customHeight="1" thickTop="1" thickBot="1" x14ac:dyDescent="0.3">
      <c r="A86" s="446" t="s">
        <v>15</v>
      </c>
      <c r="B86" s="447"/>
      <c r="C86" s="447"/>
      <c r="D86" s="447"/>
      <c r="E86" s="448"/>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38" t="s">
        <v>3</v>
      </c>
      <c r="C87" s="439"/>
      <c r="D87" s="439"/>
      <c r="E87" s="439"/>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0" t="s">
        <v>2</v>
      </c>
      <c r="B91" s="351" t="s">
        <v>5</v>
      </c>
      <c r="C91" s="352" t="s">
        <v>11</v>
      </c>
      <c r="D91" s="353" t="s">
        <v>13</v>
      </c>
      <c r="E91" s="354" t="s">
        <v>8</v>
      </c>
      <c r="F91" s="355"/>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8" priority="245" stopIfTrue="1">
      <formula>$B$4="Železniční přejezd v km …"</formula>
    </cfRule>
  </conditionalFormatting>
  <conditionalFormatting sqref="F7">
    <cfRule type="expression" dxfId="97" priority="244" stopIfTrue="1">
      <formula>$F7=0</formula>
    </cfRule>
  </conditionalFormatting>
  <conditionalFormatting sqref="F8">
    <cfRule type="expression" dxfId="96" priority="243" stopIfTrue="1">
      <formula>$F8=0</formula>
    </cfRule>
  </conditionalFormatting>
  <conditionalFormatting sqref="F9:F10">
    <cfRule type="expression" dxfId="95" priority="242" stopIfTrue="1">
      <formula>$F9=0</formula>
    </cfRule>
  </conditionalFormatting>
  <conditionalFormatting sqref="F11">
    <cfRule type="expression" dxfId="94" priority="241" stopIfTrue="1">
      <formula>$F11=0</formula>
    </cfRule>
  </conditionalFormatting>
  <conditionalFormatting sqref="C7 C16 C25 C34 C43 C52 C61 C70 C79 C88">
    <cfRule type="expression" dxfId="93" priority="240" stopIfTrue="1">
      <formula>$C$7="XX"</formula>
    </cfRule>
  </conditionalFormatting>
  <conditionalFormatting sqref="C17 C26 C35 C44 C53 C62 C71 C80 C89">
    <cfRule type="expression" dxfId="92" priority="239" stopIfTrue="1">
      <formula>$C$8="XX"</formula>
    </cfRule>
  </conditionalFormatting>
  <conditionalFormatting sqref="C9:C10 C18:C19 C27:C28 C36:C37 C45:C46 C54:C55 C63:C64 C72:C73 C81:C82 C90:C91">
    <cfRule type="expression" dxfId="91" priority="238" stopIfTrue="1">
      <formula>$C$9="XX"</formula>
    </cfRule>
  </conditionalFormatting>
  <conditionalFormatting sqref="C11 C20 C29 C38 C47 C56 C65 C74 C83 C92">
    <cfRule type="expression" dxfId="90" priority="237" stopIfTrue="1">
      <formula>$C$11="XX"</formula>
    </cfRule>
  </conditionalFormatting>
  <conditionalFormatting sqref="F43">
    <cfRule type="expression" dxfId="89" priority="31" stopIfTrue="1">
      <formula>$F43=0</formula>
    </cfRule>
  </conditionalFormatting>
  <conditionalFormatting sqref="F53">
    <cfRule type="expression" dxfId="88" priority="26" stopIfTrue="1">
      <formula>$F53=0</formula>
    </cfRule>
  </conditionalFormatting>
  <conditionalFormatting sqref="F61">
    <cfRule type="expression" dxfId="87" priority="23" stopIfTrue="1">
      <formula>$F61=0</formula>
    </cfRule>
  </conditionalFormatting>
  <conditionalFormatting sqref="F62">
    <cfRule type="expression" dxfId="86" priority="22" stopIfTrue="1">
      <formula>$F62=0</formula>
    </cfRule>
  </conditionalFormatting>
  <conditionalFormatting sqref="F54:F55">
    <cfRule type="expression" dxfId="85" priority="25" stopIfTrue="1">
      <formula>$F54=0</formula>
    </cfRule>
  </conditionalFormatting>
  <conditionalFormatting sqref="F56">
    <cfRule type="expression" dxfId="84" priority="24" stopIfTrue="1">
      <formula>$F56=0</formula>
    </cfRule>
  </conditionalFormatting>
  <conditionalFormatting sqref="F52">
    <cfRule type="expression" dxfId="83" priority="27" stopIfTrue="1">
      <formula>$F52=0</formula>
    </cfRule>
  </conditionalFormatting>
  <conditionalFormatting sqref="F27:F28">
    <cfRule type="expression" dxfId="82" priority="37" stopIfTrue="1">
      <formula>$F27=0</formula>
    </cfRule>
  </conditionalFormatting>
  <conditionalFormatting sqref="F29">
    <cfRule type="expression" dxfId="81" priority="36" stopIfTrue="1">
      <formula>$F29=0</formula>
    </cfRule>
  </conditionalFormatting>
  <conditionalFormatting sqref="F25">
    <cfRule type="expression" dxfId="80" priority="39" stopIfTrue="1">
      <formula>$F25=0</formula>
    </cfRule>
  </conditionalFormatting>
  <conditionalFormatting sqref="F26">
    <cfRule type="expression" dxfId="79" priority="38" stopIfTrue="1">
      <formula>$F26=0</formula>
    </cfRule>
  </conditionalFormatting>
  <conditionalFormatting sqref="F18:F19">
    <cfRule type="expression" dxfId="78" priority="41" stopIfTrue="1">
      <formula>$F18=0</formula>
    </cfRule>
  </conditionalFormatting>
  <conditionalFormatting sqref="F20">
    <cfRule type="expression" dxfId="77" priority="40" stopIfTrue="1">
      <formula>$F20=0</formula>
    </cfRule>
  </conditionalFormatting>
  <conditionalFormatting sqref="F16">
    <cfRule type="expression" dxfId="76" priority="43" stopIfTrue="1">
      <formula>$F16=0</formula>
    </cfRule>
  </conditionalFormatting>
  <conditionalFormatting sqref="F17">
    <cfRule type="expression" dxfId="75" priority="42" stopIfTrue="1">
      <formula>$F17=0</formula>
    </cfRule>
  </conditionalFormatting>
  <conditionalFormatting sqref="F63:F64">
    <cfRule type="expression" dxfId="74" priority="21" stopIfTrue="1">
      <formula>$F63=0</formula>
    </cfRule>
  </conditionalFormatting>
  <conditionalFormatting sqref="F65">
    <cfRule type="expression" dxfId="73" priority="20" stopIfTrue="1">
      <formula>$F65=0</formula>
    </cfRule>
  </conditionalFormatting>
  <conditionalFormatting sqref="F70">
    <cfRule type="expression" dxfId="72" priority="19" stopIfTrue="1">
      <formula>$F70=0</formula>
    </cfRule>
  </conditionalFormatting>
  <conditionalFormatting sqref="F71">
    <cfRule type="expression" dxfId="71" priority="18" stopIfTrue="1">
      <formula>$F71=0</formula>
    </cfRule>
  </conditionalFormatting>
  <conditionalFormatting sqref="F72:F73">
    <cfRule type="expression" dxfId="70" priority="17" stopIfTrue="1">
      <formula>$F72=0</formula>
    </cfRule>
  </conditionalFormatting>
  <conditionalFormatting sqref="F74">
    <cfRule type="expression" dxfId="69" priority="16" stopIfTrue="1">
      <formula>$F74=0</formula>
    </cfRule>
  </conditionalFormatting>
  <conditionalFormatting sqref="F79">
    <cfRule type="expression" dxfId="68" priority="15" stopIfTrue="1">
      <formula>$F79=0</formula>
    </cfRule>
  </conditionalFormatting>
  <conditionalFormatting sqref="F80">
    <cfRule type="expression" dxfId="67" priority="14" stopIfTrue="1">
      <formula>$F80=0</formula>
    </cfRule>
  </conditionalFormatting>
  <conditionalFormatting sqref="F81:F82">
    <cfRule type="expression" dxfId="66" priority="13" stopIfTrue="1">
      <formula>$F81=0</formula>
    </cfRule>
  </conditionalFormatting>
  <conditionalFormatting sqref="F83">
    <cfRule type="expression" dxfId="65" priority="12" stopIfTrue="1">
      <formula>$F83=0</formula>
    </cfRule>
  </conditionalFormatting>
  <conditionalFormatting sqref="F88">
    <cfRule type="expression" dxfId="64" priority="11" stopIfTrue="1">
      <formula>$F88=0</formula>
    </cfRule>
  </conditionalFormatting>
  <conditionalFormatting sqref="F89">
    <cfRule type="expression" dxfId="63" priority="10" stopIfTrue="1">
      <formula>$F89=0</formula>
    </cfRule>
  </conditionalFormatting>
  <conditionalFormatting sqref="F90:F91">
    <cfRule type="expression" dxfId="62" priority="9" stopIfTrue="1">
      <formula>$F90=0</formula>
    </cfRule>
  </conditionalFormatting>
  <conditionalFormatting sqref="F92">
    <cfRule type="expression" dxfId="61" priority="8" stopIfTrue="1">
      <formula>$F92=0</formula>
    </cfRule>
  </conditionalFormatting>
  <conditionalFormatting sqref="F36:F37">
    <cfRule type="expression" dxfId="60" priority="5" stopIfTrue="1">
      <formula>$F36=0</formula>
    </cfRule>
  </conditionalFormatting>
  <conditionalFormatting sqref="F38">
    <cfRule type="expression" dxfId="59" priority="4" stopIfTrue="1">
      <formula>$F38=0</formula>
    </cfRule>
  </conditionalFormatting>
  <conditionalFormatting sqref="F34">
    <cfRule type="expression" dxfId="58" priority="7" stopIfTrue="1">
      <formula>$F34=0</formula>
    </cfRule>
  </conditionalFormatting>
  <conditionalFormatting sqref="F35">
    <cfRule type="expression" dxfId="57" priority="6" stopIfTrue="1">
      <formula>$F35=0</formula>
    </cfRule>
  </conditionalFormatting>
  <conditionalFormatting sqref="F45:F46">
    <cfRule type="expression" dxfId="56" priority="2" stopIfTrue="1">
      <formula>$F45=0</formula>
    </cfRule>
  </conditionalFormatting>
  <conditionalFormatting sqref="F47">
    <cfRule type="expression" dxfId="55" priority="1" stopIfTrue="1">
      <formula>$F47=0</formula>
    </cfRule>
  </conditionalFormatting>
  <conditionalFormatting sqref="F44">
    <cfRule type="expression" dxfId="54"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7" t="s">
        <v>74</v>
      </c>
      <c r="C3" s="26" t="s">
        <v>75</v>
      </c>
    </row>
    <row r="4" spans="2:3" ht="15" customHeight="1" x14ac:dyDescent="0.25">
      <c r="B4" s="468"/>
      <c r="C4" s="27" t="s">
        <v>76</v>
      </c>
    </row>
    <row r="5" spans="2:3" ht="15.75" thickBot="1" x14ac:dyDescent="0.3">
      <c r="B5" s="469"/>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0" t="s">
        <v>133</v>
      </c>
      <c r="C20" s="471"/>
      <c r="D20" s="471"/>
      <c r="E20" s="100" t="e">
        <f>E21</f>
        <v>#REF!</v>
      </c>
      <c r="G20" s="98" t="s">
        <v>87</v>
      </c>
      <c r="H20" s="102" t="e">
        <f>SUM(H21:H26)</f>
        <v>#REF!</v>
      </c>
    </row>
    <row r="21" spans="2:8" ht="15.75" thickTop="1" x14ac:dyDescent="0.25">
      <c r="B21" s="472" t="s">
        <v>88</v>
      </c>
      <c r="C21" s="473"/>
      <c r="D21" s="473"/>
      <c r="E21" s="82" t="e">
        <f>SUM(E22:E26)</f>
        <v>#REF!</v>
      </c>
      <c r="G21" s="97" t="s">
        <v>122</v>
      </c>
      <c r="H21" s="103" t="e">
        <f>IF('Náklady související'!C4="ANO",0,'Náklady související'!C29)</f>
        <v>#REF!</v>
      </c>
    </row>
    <row r="22" spans="2:8" x14ac:dyDescent="0.25">
      <c r="B22" s="474"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4"/>
      <c r="C23" s="33" t="s">
        <v>90</v>
      </c>
      <c r="D23" s="33" t="s">
        <v>86</v>
      </c>
      <c r="E23" s="83" t="e">
        <f>IF('Náklady související'!C4="ANO",0,Stavebni_naklady!T11)</f>
        <v>#REF!</v>
      </c>
      <c r="G23" s="95" t="s">
        <v>124</v>
      </c>
      <c r="H23" s="104" t="e">
        <f>IF('Náklady související'!C4="ANO",0,'Náklady související'!C31)</f>
        <v>#REF!</v>
      </c>
    </row>
    <row r="24" spans="2:8" ht="30" x14ac:dyDescent="0.25">
      <c r="B24" s="475"/>
      <c r="C24" s="94" t="s">
        <v>128</v>
      </c>
      <c r="D24" s="92"/>
      <c r="E24" s="93" t="e">
        <f>IF('Náklady související'!C4="ANO",0,'Náklady související'!B12)</f>
        <v>#REF!</v>
      </c>
      <c r="G24" s="95" t="s">
        <v>125</v>
      </c>
      <c r="H24" s="104" t="e">
        <f>IF('Náklady související'!C4="ANO",0,'Náklady související'!B14)</f>
        <v>#REF!</v>
      </c>
    </row>
    <row r="25" spans="2:8" x14ac:dyDescent="0.25">
      <c r="B25" s="475"/>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6"/>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3" priority="48">
      <formula>$D$15&gt;0</formula>
    </cfRule>
  </conditionalFormatting>
  <conditionalFormatting sqref="B8:C8">
    <cfRule type="expression" dxfId="52" priority="47">
      <formula>$D$16&gt;0</formula>
    </cfRule>
  </conditionalFormatting>
  <conditionalFormatting sqref="B9:C9">
    <cfRule type="expression" dxfId="51" priority="46">
      <formula>$D$17&gt;0</formula>
    </cfRule>
  </conditionalFormatting>
  <conditionalFormatting sqref="B6:C6">
    <cfRule type="expression" dxfId="50" priority="43">
      <formula>$D$14&gt;0</formula>
    </cfRule>
  </conditionalFormatting>
  <conditionalFormatting sqref="B10:C10">
    <cfRule type="expression" dxfId="49" priority="41">
      <formula>$D$18&gt;0</formula>
    </cfRule>
  </conditionalFormatting>
  <conditionalFormatting sqref="B11:C11">
    <cfRule type="expression" dxfId="48" priority="40">
      <formula>$D$19&gt;0</formula>
    </cfRule>
  </conditionalFormatting>
  <conditionalFormatting sqref="B13:C13">
    <cfRule type="expression" dxfId="47" priority="257">
      <formula>#REF!&gt;0</formula>
    </cfRule>
  </conditionalFormatting>
  <conditionalFormatting sqref="B14:C14">
    <cfRule type="expression" dxfId="46" priority="258">
      <formula>#REF!&gt;0</formula>
    </cfRule>
  </conditionalFormatting>
  <conditionalFormatting sqref="B12:C12">
    <cfRule type="expression" dxfId="45"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J27" sqref="J27"/>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4">
        <v>2021</v>
      </c>
      <c r="N1" s="494"/>
      <c r="O1" s="494">
        <v>2022</v>
      </c>
      <c r="P1" s="494"/>
      <c r="Q1" s="494">
        <v>2023</v>
      </c>
      <c r="R1" s="494"/>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5">
        <v>2021</v>
      </c>
      <c r="O6" s="495"/>
      <c r="P6" s="495">
        <f>N6+1</f>
        <v>2022</v>
      </c>
      <c r="Q6" s="495"/>
      <c r="R6" s="495">
        <f>P6+1</f>
        <v>2023</v>
      </c>
      <c r="S6" s="495"/>
      <c r="T6" s="496" t="s">
        <v>115</v>
      </c>
      <c r="U6" s="497"/>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91" t="e">
        <f>$H$4/$K$4*N3</f>
        <v>#REF!</v>
      </c>
      <c r="O7" s="491"/>
      <c r="P7" s="491" t="e">
        <f>$H$4/$K$4*P3</f>
        <v>#REF!</v>
      </c>
      <c r="Q7" s="491"/>
      <c r="R7" s="491" t="e">
        <f>$H$4/$K$4*R3</f>
        <v>#REF!</v>
      </c>
      <c r="S7" s="491"/>
      <c r="T7" s="498" t="e">
        <f>SUM(M7:S7)</f>
        <v>#REF!</v>
      </c>
      <c r="U7" s="499"/>
    </row>
    <row r="8" spans="2:21" ht="15.75" thickBot="1" x14ac:dyDescent="0.3">
      <c r="B8" s="51" t="s">
        <v>110</v>
      </c>
      <c r="C8" s="62"/>
      <c r="D8" s="62"/>
      <c r="E8" s="62"/>
      <c r="F8" s="62"/>
      <c r="G8" s="62"/>
      <c r="H8" s="63" t="e">
        <f>SUM(H4:H6)</f>
        <v>#REF!</v>
      </c>
      <c r="L8" s="58" t="s">
        <v>101</v>
      </c>
      <c r="M8" s="245" t="e">
        <f>H5-(N8+P8+R8)</f>
        <v>#REF!</v>
      </c>
      <c r="N8" s="492" t="e">
        <f>$H$5/$K$4*N3</f>
        <v>#REF!</v>
      </c>
      <c r="O8" s="492"/>
      <c r="P8" s="492" t="e">
        <f>$H$5/$K$4*P3</f>
        <v>#REF!</v>
      </c>
      <c r="Q8" s="492"/>
      <c r="R8" s="492" t="e">
        <f>$H$5/$K$4*R3</f>
        <v>#REF!</v>
      </c>
      <c r="S8" s="492"/>
      <c r="T8" s="500" t="e">
        <f>SUM(M8:S8)</f>
        <v>#REF!</v>
      </c>
      <c r="U8" s="501"/>
    </row>
    <row r="9" spans="2:21" ht="15.75" thickBot="1" x14ac:dyDescent="0.3">
      <c r="L9" s="51" t="s">
        <v>103</v>
      </c>
      <c r="M9" s="246" t="e">
        <f>H6-(N9+P9+R9)</f>
        <v>#REF!</v>
      </c>
      <c r="N9" s="493" t="e">
        <f>$H$6/$K$4*N3</f>
        <v>#REF!</v>
      </c>
      <c r="O9" s="493"/>
      <c r="P9" s="493" t="e">
        <f>$H$6/$K$4*P3</f>
        <v>#REF!</v>
      </c>
      <c r="Q9" s="493"/>
      <c r="R9" s="493" t="e">
        <f>$H$6/$K$4*R3</f>
        <v>#REF!</v>
      </c>
      <c r="S9" s="493"/>
      <c r="T9" s="485" t="e">
        <f>SUM(M9:S9)</f>
        <v>#REF!</v>
      </c>
      <c r="U9" s="486"/>
    </row>
    <row r="10" spans="2:21" ht="24.75" thickBot="1" x14ac:dyDescent="0.3">
      <c r="B10" s="43" t="s">
        <v>91</v>
      </c>
      <c r="C10" s="44" t="s">
        <v>105</v>
      </c>
      <c r="D10" s="44" t="s">
        <v>106</v>
      </c>
      <c r="E10" s="45" t="s">
        <v>94</v>
      </c>
      <c r="F10" s="46" t="s">
        <v>95</v>
      </c>
      <c r="G10" s="46" t="s">
        <v>96</v>
      </c>
      <c r="H10" s="47" t="s">
        <v>107</v>
      </c>
      <c r="L10" s="51" t="s">
        <v>217</v>
      </c>
      <c r="M10" s="246" t="e">
        <f>H7-(N10+P10+R10)</f>
        <v>#REF!</v>
      </c>
      <c r="N10" s="493" t="e">
        <f>$H$7/$K$4*N3</f>
        <v>#REF!</v>
      </c>
      <c r="O10" s="493"/>
      <c r="P10" s="493" t="e">
        <f>$H$7/$K$4*P3</f>
        <v>#REF!</v>
      </c>
      <c r="Q10" s="493"/>
      <c r="R10" s="493" t="e">
        <f>$H$7/$K$4*R3</f>
        <v>#REF!</v>
      </c>
      <c r="S10" s="493"/>
      <c r="T10" s="485" t="e">
        <f>SUM(M10:S10)</f>
        <v>#REF!</v>
      </c>
      <c r="U10" s="486"/>
    </row>
    <row r="11" spans="2:21" ht="15.75" thickBot="1" x14ac:dyDescent="0.3">
      <c r="B11" s="48"/>
      <c r="C11" s="49"/>
      <c r="D11" s="36"/>
      <c r="E11" s="37" t="s">
        <v>83</v>
      </c>
      <c r="F11" s="41"/>
      <c r="G11" s="41"/>
      <c r="H11" s="50"/>
      <c r="L11" s="80" t="s">
        <v>108</v>
      </c>
      <c r="M11" s="247" t="e">
        <f>H12-(N11+P11+R11)</f>
        <v>#REF!</v>
      </c>
      <c r="N11" s="487" t="e">
        <f>$H$12/$K$4*N3</f>
        <v>#REF!</v>
      </c>
      <c r="O11" s="487"/>
      <c r="P11" s="487" t="e">
        <f>$H$12/$K$4*P3</f>
        <v>#REF!</v>
      </c>
      <c r="Q11" s="487"/>
      <c r="R11" s="487" t="e">
        <f>$H$12/$K$4*R3</f>
        <v>#REF!</v>
      </c>
      <c r="S11" s="487"/>
      <c r="T11" s="483" t="e">
        <f>SUM(M11:S11)</f>
        <v>#REF!</v>
      </c>
      <c r="U11" s="484"/>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88" t="e">
        <f>SUM(N7:O11)</f>
        <v>#REF!</v>
      </c>
      <c r="O12" s="488"/>
      <c r="P12" s="488" t="e">
        <f>SUM(P7:Q11)</f>
        <v>#REF!</v>
      </c>
      <c r="Q12" s="488"/>
      <c r="R12" s="488" t="e">
        <f>SUM(R7:S11)</f>
        <v>#REF!</v>
      </c>
      <c r="S12" s="488"/>
      <c r="T12" s="489" t="e">
        <f>SUM(T7:U11)</f>
        <v>#REF!</v>
      </c>
      <c r="U12" s="490"/>
    </row>
    <row r="13" spans="2:21" ht="16.5" thickTop="1" thickBot="1" x14ac:dyDescent="0.3">
      <c r="B13" s="60"/>
      <c r="C13" s="61"/>
      <c r="D13" s="61"/>
      <c r="E13" s="61"/>
      <c r="F13" s="61"/>
      <c r="G13" s="61"/>
      <c r="H13" s="64"/>
      <c r="K13" s="252" t="s">
        <v>5</v>
      </c>
      <c r="L13" s="253" t="s">
        <v>150</v>
      </c>
      <c r="M13" s="249" t="e">
        <f>SUM(M7:M10)</f>
        <v>#REF!</v>
      </c>
      <c r="N13" s="478" t="e">
        <f>(SUM(N7:O10))*POWER(1+$K$1,1)</f>
        <v>#REF!</v>
      </c>
      <c r="O13" s="479"/>
      <c r="P13" s="478" t="e">
        <f>SUM(P7:Q10)*POWER(1+$K$1,2)</f>
        <v>#REF!</v>
      </c>
      <c r="Q13" s="479"/>
      <c r="R13" s="478" t="e">
        <f>SUM(R7:S10)*POWER(1+$K$1,3)</f>
        <v>#REF!</v>
      </c>
      <c r="S13" s="480"/>
      <c r="T13" s="481" t="e">
        <f>SUM(M13:S13)</f>
        <v>#REF!</v>
      </c>
      <c r="U13" s="482"/>
    </row>
    <row r="14" spans="2:21" ht="16.5" thickTop="1" thickBot="1" x14ac:dyDescent="0.3">
      <c r="B14" s="51" t="s">
        <v>110</v>
      </c>
      <c r="C14" s="62"/>
      <c r="D14" s="62"/>
      <c r="E14" s="62"/>
      <c r="F14" s="62"/>
      <c r="G14" s="62"/>
      <c r="H14" s="65" t="e">
        <f>SUM(H12)</f>
        <v>#REF!</v>
      </c>
      <c r="K14" s="252" t="s">
        <v>4</v>
      </c>
      <c r="L14" s="253" t="s">
        <v>150</v>
      </c>
      <c r="M14" s="249" t="e">
        <f>M11</f>
        <v>#REF!</v>
      </c>
      <c r="N14" s="478" t="e">
        <f>N11*POWER(1+$K$1,1)</f>
        <v>#REF!</v>
      </c>
      <c r="O14" s="479"/>
      <c r="P14" s="478" t="e">
        <f>P11*POWER(1+$K$1,2)</f>
        <v>#REF!</v>
      </c>
      <c r="Q14" s="479"/>
      <c r="R14" s="478" t="e">
        <f>R11*POWER(1+$K$1,3)</f>
        <v>#REF!</v>
      </c>
      <c r="S14" s="480"/>
      <c r="T14" s="481" t="e">
        <f>SUM(M14:S14)</f>
        <v>#REF!</v>
      </c>
      <c r="U14" s="482"/>
    </row>
    <row r="15" spans="2:21" ht="16.5" thickTop="1" thickBot="1" x14ac:dyDescent="0.3">
      <c r="L15" s="250" t="s">
        <v>149</v>
      </c>
      <c r="M15" s="251" t="e">
        <f>(M13+M14)-M12</f>
        <v>#REF!</v>
      </c>
      <c r="N15" s="477" t="e">
        <f t="shared" ref="N15:U15" si="2">(N13+N14)-N12</f>
        <v>#REF!</v>
      </c>
      <c r="O15" s="477">
        <f t="shared" si="2"/>
        <v>0</v>
      </c>
      <c r="P15" s="477" t="e">
        <f t="shared" si="2"/>
        <v>#REF!</v>
      </c>
      <c r="Q15" s="477">
        <f t="shared" si="2"/>
        <v>0</v>
      </c>
      <c r="R15" s="477" t="e">
        <f t="shared" si="2"/>
        <v>#REF!</v>
      </c>
      <c r="S15" s="477">
        <f t="shared" si="2"/>
        <v>0</v>
      </c>
      <c r="T15" s="477" t="e">
        <f t="shared" si="2"/>
        <v>#REF!</v>
      </c>
      <c r="U15" s="477">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4" priority="58">
      <formula>AND(YEAR($E3)&lt;$B$8,F3&lt;&gt;"")</formula>
    </cfRule>
  </conditionalFormatting>
  <conditionalFormatting sqref="F3">
    <cfRule type="expression" dxfId="43" priority="57">
      <formula>AND(YEAR($E3)&lt;$B$8,F3&lt;&gt;"")</formula>
    </cfRule>
  </conditionalFormatting>
  <conditionalFormatting sqref="G3">
    <cfRule type="cellIs" dxfId="42" priority="56" operator="lessThan">
      <formula>$E3</formula>
    </cfRule>
  </conditionalFormatting>
  <conditionalFormatting sqref="G3">
    <cfRule type="cellIs" dxfId="41" priority="55" operator="lessThan">
      <formula>$E3</formula>
    </cfRule>
  </conditionalFormatting>
  <conditionalFormatting sqref="G3">
    <cfRule type="cellIs" dxfId="40" priority="54" operator="lessThan">
      <formula>$E3</formula>
    </cfRule>
  </conditionalFormatting>
  <conditionalFormatting sqref="F4">
    <cfRule type="expression" dxfId="39" priority="53">
      <formula>AND(YEAR($E4)&lt;$B$8,F4&lt;&gt;"")</formula>
    </cfRule>
  </conditionalFormatting>
  <conditionalFormatting sqref="G4">
    <cfRule type="cellIs" dxfId="38" priority="52" operator="lessThan">
      <formula>$F$4</formula>
    </cfRule>
  </conditionalFormatting>
  <conditionalFormatting sqref="B4:B6 B8">
    <cfRule type="expression" dxfId="37" priority="50">
      <formula>ISTEXT($A4)=TRUE</formula>
    </cfRule>
    <cfRule type="expression" dxfId="36" priority="51">
      <formula>ISTEXT($C4)=TRUE</formula>
    </cfRule>
  </conditionalFormatting>
  <conditionalFormatting sqref="H4:H6">
    <cfRule type="expression" dxfId="35" priority="48">
      <formula>$G4+$I4&gt;0</formula>
    </cfRule>
    <cfRule type="expression" dxfId="34" priority="49">
      <formula>ISTEXT($C4)=TRUE</formula>
    </cfRule>
  </conditionalFormatting>
  <conditionalFormatting sqref="E4">
    <cfRule type="expression" dxfId="33" priority="45">
      <formula>IF(E4="SŽDC",0,IF(E4="Ostatní",0,IF(E4="",0,1)))=1</formula>
    </cfRule>
    <cfRule type="expression" dxfId="32" priority="46">
      <formula>ISTEXT($D4)=TRUE</formula>
    </cfRule>
    <cfRule type="expression" dxfId="31" priority="47">
      <formula>ISTEXT($C4)=TRUE</formula>
    </cfRule>
  </conditionalFormatting>
  <conditionalFormatting sqref="E5:E6">
    <cfRule type="expression" dxfId="30" priority="281">
      <formula>#REF!="Chyba"</formula>
    </cfRule>
  </conditionalFormatting>
  <conditionalFormatting sqref="F11">
    <cfRule type="expression" dxfId="29" priority="42">
      <formula>AND(YEAR($E11)&lt;$B$8,F11&lt;&gt;"")</formula>
    </cfRule>
  </conditionalFormatting>
  <conditionalFormatting sqref="G11">
    <cfRule type="cellIs" dxfId="28" priority="41" operator="lessThan">
      <formula>$E11</formula>
    </cfRule>
  </conditionalFormatting>
  <conditionalFormatting sqref="F12">
    <cfRule type="expression" dxfId="27" priority="40">
      <formula>AND(YEAR($E12)&lt;$B$8,F12&lt;&gt;"")</formula>
    </cfRule>
  </conditionalFormatting>
  <conditionalFormatting sqref="G12">
    <cfRule type="cellIs" dxfId="26" priority="39" operator="lessThan">
      <formula>$F$4</formula>
    </cfRule>
  </conditionalFormatting>
  <conditionalFormatting sqref="B12">
    <cfRule type="expression" dxfId="25" priority="37">
      <formula>ISTEXT($A12)=TRUE</formula>
    </cfRule>
    <cfRule type="expression" dxfId="24" priority="38">
      <formula>ISTEXT($C12)=TRUE</formula>
    </cfRule>
  </conditionalFormatting>
  <conditionalFormatting sqref="E12">
    <cfRule type="expression" dxfId="23" priority="34">
      <formula>IF(E12="SŽDC",0,IF(E12="Ostatní",0,IF(E12="",0,1)))=1</formula>
    </cfRule>
    <cfRule type="expression" dxfId="22" priority="35">
      <formula>ISTEXT($D12)=TRUE</formula>
    </cfRule>
    <cfRule type="expression" dxfId="21" priority="36">
      <formula>ISTEXT($C12)=TRUE</formula>
    </cfRule>
  </conditionalFormatting>
  <conditionalFormatting sqref="B14">
    <cfRule type="expression" dxfId="20" priority="32">
      <formula>ISTEXT($A14)=TRUE</formula>
    </cfRule>
    <cfRule type="expression" dxfId="19" priority="33">
      <formula>ISTEXT($C14)=TRUE</formula>
    </cfRule>
  </conditionalFormatting>
  <conditionalFormatting sqref="L12:L13">
    <cfRule type="expression" dxfId="18" priority="24">
      <formula>ISTEXT($A11)=TRUE</formula>
    </cfRule>
    <cfRule type="expression" dxfId="17" priority="25">
      <formula>ISTEXT($C11)=TRUE</formula>
    </cfRule>
  </conditionalFormatting>
  <conditionalFormatting sqref="L15">
    <cfRule type="expression" dxfId="16" priority="22">
      <formula>ISTEXT($A14)=TRUE</formula>
    </cfRule>
    <cfRule type="expression" dxfId="15" priority="23">
      <formula>ISTEXT($C14)=TRUE</formula>
    </cfRule>
  </conditionalFormatting>
  <conditionalFormatting sqref="K13">
    <cfRule type="expression" dxfId="14" priority="20">
      <formula>ISTEXT($A12)=TRUE</formula>
    </cfRule>
    <cfRule type="expression" dxfId="13" priority="21">
      <formula>ISTEXT($C12)=TRUE</formula>
    </cfRule>
  </conditionalFormatting>
  <conditionalFormatting sqref="K14">
    <cfRule type="expression" dxfId="12" priority="16">
      <formula>ISTEXT($A13)=TRUE</formula>
    </cfRule>
    <cfRule type="expression" dxfId="11" priority="17">
      <formula>ISTEXT($C13)=TRUE</formula>
    </cfRule>
  </conditionalFormatting>
  <conditionalFormatting sqref="L14">
    <cfRule type="expression" dxfId="10" priority="14">
      <formula>ISTEXT($A13)=TRUE</formula>
    </cfRule>
    <cfRule type="expression" dxfId="9" priority="15">
      <formula>ISTEXT($C13)=TRUE</formula>
    </cfRule>
  </conditionalFormatting>
  <conditionalFormatting sqref="B7">
    <cfRule type="expression" dxfId="8" priority="5">
      <formula>ISTEXT($A7)=TRUE</formula>
    </cfRule>
    <cfRule type="expression" dxfId="7" priority="6">
      <formula>ISTEXT($C7)=TRUE</formula>
    </cfRule>
  </conditionalFormatting>
  <conditionalFormatting sqref="H7">
    <cfRule type="expression" dxfId="6" priority="7">
      <formula>$G7+$I7&gt;0</formula>
    </cfRule>
    <cfRule type="expression" dxfId="5" priority="8">
      <formula>ISTEXT($C7)=TRUE</formula>
    </cfRule>
  </conditionalFormatting>
  <conditionalFormatting sqref="E7">
    <cfRule type="expression" dxfId="4" priority="13">
      <formula>#REF!="Chyba"</formula>
    </cfRule>
  </conditionalFormatting>
  <conditionalFormatting sqref="F5:F7">
    <cfRule type="expression" dxfId="3" priority="4">
      <formula>AND(YEAR($E5)&lt;$B$8,F5&lt;&gt;"")</formula>
    </cfRule>
  </conditionalFormatting>
  <conditionalFormatting sqref="G5:G7">
    <cfRule type="cellIs" dxfId="2"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2020-11-12T18:01:18Z</cp:lastPrinted>
  <dcterms:created xsi:type="dcterms:W3CDTF">2020-09-06T07:23:32Z</dcterms:created>
  <dcterms:modified xsi:type="dcterms:W3CDTF">2020-12-10T14:56:40Z</dcterms:modified>
</cp:coreProperties>
</file>